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etsuhotel.sharepoint.com/sites/Lietsunhallinto/Shared Documents/General/Hallinto/1 Hallinto ja talous/Rahoitus/Business Finland/RRF 2022/Työkalut/"/>
    </mc:Choice>
  </mc:AlternateContent>
  <xr:revisionPtr revIDLastSave="573" documentId="13_ncr:1_{919FB02D-A969-4DFF-A3D2-161DA4DFD2F4}" xr6:coauthVersionLast="47" xr6:coauthVersionMax="47" xr10:uidLastSave="{005C5DC7-D80E-4747-AFD5-367E95F4CDE0}"/>
  <bookViews>
    <workbookView xWindow="-120" yWindow="-120" windowWidth="29040" windowHeight="15720" tabRatio="720" xr2:uid="{00000000-000D-0000-FFFF-FFFF00000000}"/>
  </bookViews>
  <sheets>
    <sheet name="Avainluvut kuukausittain" sheetId="5" r:id="rId1"/>
    <sheet name="Seurantakuvaajat" sheetId="10" r:id="rId2"/>
    <sheet name="Henkilöstöresurssit" sheetId="1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6" i="14" l="1"/>
  <c r="H12" i="14"/>
  <c r="H23" i="14"/>
  <c r="AL23" i="14"/>
  <c r="AL22" i="14"/>
  <c r="AL21" i="14"/>
  <c r="AL20" i="14"/>
  <c r="AL18" i="14"/>
  <c r="AL17" i="14"/>
  <c r="AL16" i="14"/>
  <c r="AL15" i="14"/>
  <c r="AL14" i="14"/>
  <c r="AL13" i="14"/>
  <c r="AL12" i="14"/>
  <c r="AL11" i="14"/>
  <c r="AL10" i="14"/>
  <c r="AL9" i="14"/>
  <c r="AL8" i="14"/>
  <c r="AL7" i="14"/>
  <c r="AI23" i="14"/>
  <c r="AI22" i="14"/>
  <c r="AI21" i="14"/>
  <c r="AI20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F23" i="14"/>
  <c r="AF22" i="14"/>
  <c r="AF21" i="14"/>
  <c r="AF20" i="14"/>
  <c r="AF18" i="14"/>
  <c r="AF17" i="14"/>
  <c r="AF16" i="14"/>
  <c r="AF15" i="14"/>
  <c r="AF14" i="14"/>
  <c r="AF13" i="14"/>
  <c r="AF12" i="14"/>
  <c r="AF11" i="14"/>
  <c r="AF10" i="14"/>
  <c r="AF9" i="14"/>
  <c r="AF8" i="14"/>
  <c r="AF7" i="14"/>
  <c r="AC23" i="14"/>
  <c r="AC22" i="14"/>
  <c r="AC21" i="14"/>
  <c r="AC20" i="14"/>
  <c r="AC18" i="14"/>
  <c r="AC17" i="14"/>
  <c r="AC16" i="14"/>
  <c r="AC15" i="14"/>
  <c r="AC14" i="14"/>
  <c r="AC13" i="14"/>
  <c r="AC12" i="14"/>
  <c r="AC11" i="14"/>
  <c r="AC10" i="14"/>
  <c r="AC9" i="14"/>
  <c r="AC8" i="14"/>
  <c r="AC7" i="14"/>
  <c r="Z23" i="14"/>
  <c r="Z22" i="14"/>
  <c r="Z21" i="14"/>
  <c r="Z20" i="14"/>
  <c r="Z18" i="14"/>
  <c r="Z17" i="14"/>
  <c r="Z16" i="14"/>
  <c r="Z15" i="14"/>
  <c r="Z14" i="14"/>
  <c r="Z13" i="14"/>
  <c r="Z12" i="14"/>
  <c r="Z11" i="14"/>
  <c r="Z10" i="14"/>
  <c r="Z9" i="14"/>
  <c r="Z8" i="14"/>
  <c r="Z7" i="14"/>
  <c r="W23" i="14"/>
  <c r="W22" i="14"/>
  <c r="W21" i="14"/>
  <c r="W20" i="14"/>
  <c r="W18" i="14"/>
  <c r="W17" i="14"/>
  <c r="W16" i="14"/>
  <c r="W15" i="14"/>
  <c r="W14" i="14"/>
  <c r="W13" i="14"/>
  <c r="W12" i="14"/>
  <c r="W11" i="14"/>
  <c r="W10" i="14"/>
  <c r="W9" i="14"/>
  <c r="W8" i="14"/>
  <c r="W7" i="14"/>
  <c r="T23" i="14"/>
  <c r="T22" i="14"/>
  <c r="T21" i="14"/>
  <c r="T20" i="14"/>
  <c r="T18" i="14"/>
  <c r="T17" i="14"/>
  <c r="T16" i="14"/>
  <c r="T15" i="14"/>
  <c r="T14" i="14"/>
  <c r="T13" i="14"/>
  <c r="T12" i="14"/>
  <c r="T11" i="14"/>
  <c r="T10" i="14"/>
  <c r="T9" i="14"/>
  <c r="T8" i="14"/>
  <c r="T7" i="14"/>
  <c r="Q23" i="14"/>
  <c r="Q22" i="14"/>
  <c r="Q21" i="14"/>
  <c r="Q20" i="14"/>
  <c r="Q18" i="14"/>
  <c r="Q17" i="14"/>
  <c r="Q16" i="14"/>
  <c r="Q15" i="14"/>
  <c r="Q14" i="14"/>
  <c r="Q13" i="14"/>
  <c r="Q12" i="14"/>
  <c r="Q11" i="14"/>
  <c r="Q10" i="14"/>
  <c r="Q9" i="14"/>
  <c r="Q8" i="14"/>
  <c r="Q7" i="14"/>
  <c r="N23" i="14"/>
  <c r="N22" i="14"/>
  <c r="N21" i="14"/>
  <c r="N20" i="14"/>
  <c r="N18" i="14"/>
  <c r="N17" i="14"/>
  <c r="N16" i="14"/>
  <c r="N15" i="14"/>
  <c r="N14" i="14"/>
  <c r="N13" i="14"/>
  <c r="N12" i="14"/>
  <c r="N11" i="14"/>
  <c r="N10" i="14"/>
  <c r="N9" i="14"/>
  <c r="N8" i="14"/>
  <c r="N7" i="14"/>
  <c r="K23" i="14"/>
  <c r="K22" i="14"/>
  <c r="K21" i="14"/>
  <c r="K20" i="14"/>
  <c r="K18" i="14"/>
  <c r="K17" i="14"/>
  <c r="K16" i="14"/>
  <c r="K15" i="14"/>
  <c r="K14" i="14"/>
  <c r="K13" i="14"/>
  <c r="K12" i="14"/>
  <c r="K11" i="14"/>
  <c r="K10" i="14"/>
  <c r="K9" i="14"/>
  <c r="K8" i="14"/>
  <c r="K7" i="14"/>
  <c r="H22" i="14"/>
  <c r="H20" i="14"/>
  <c r="H15" i="14"/>
  <c r="H14" i="14"/>
  <c r="H13" i="14"/>
  <c r="H11" i="14"/>
  <c r="H10" i="14"/>
  <c r="H9" i="14"/>
  <c r="H7" i="14"/>
  <c r="C18" i="14"/>
  <c r="E13" i="14"/>
  <c r="E12" i="14"/>
  <c r="E11" i="14"/>
  <c r="E9" i="14"/>
  <c r="D12" i="14"/>
  <c r="D10" i="14"/>
  <c r="D7" i="14"/>
  <c r="D23" i="14" s="1"/>
  <c r="C12" i="14"/>
  <c r="C10" i="14"/>
  <c r="C7" i="14"/>
  <c r="C23" i="14" s="1"/>
  <c r="D16" i="14"/>
  <c r="C16" i="14"/>
  <c r="C17" i="14" s="1"/>
  <c r="E15" i="14"/>
  <c r="E22" i="14"/>
  <c r="E20" i="14"/>
  <c r="E14" i="14"/>
  <c r="P21" i="5"/>
  <c r="L27" i="5"/>
  <c r="L29" i="5" s="1"/>
  <c r="M27" i="5"/>
  <c r="M29" i="5" s="1"/>
  <c r="N27" i="5"/>
  <c r="N29" i="5" s="1"/>
  <c r="O27" i="5"/>
  <c r="O29" i="5" s="1"/>
  <c r="G16" i="5"/>
  <c r="H16" i="5"/>
  <c r="I16" i="5"/>
  <c r="P15" i="5"/>
  <c r="E14" i="5"/>
  <c r="E16" i="5" s="1"/>
  <c r="F14" i="5"/>
  <c r="F16" i="5" s="1"/>
  <c r="G14" i="5"/>
  <c r="H14" i="5"/>
  <c r="I14" i="5"/>
  <c r="J14" i="5"/>
  <c r="J16" i="5" s="1"/>
  <c r="K14" i="5"/>
  <c r="K16" i="5" s="1"/>
  <c r="L14" i="5"/>
  <c r="L16" i="5" s="1"/>
  <c r="M14" i="5"/>
  <c r="M16" i="5" s="1"/>
  <c r="N14" i="5"/>
  <c r="N16" i="5" s="1"/>
  <c r="O14" i="5"/>
  <c r="O16" i="5" s="1"/>
  <c r="D14" i="5"/>
  <c r="D16" i="5" s="1"/>
  <c r="P13" i="5"/>
  <c r="H17" i="14" l="1"/>
  <c r="H18" i="14"/>
  <c r="H8" i="14"/>
  <c r="H21" i="14"/>
  <c r="D18" i="14"/>
  <c r="E10" i="14"/>
  <c r="D8" i="14"/>
  <c r="C21" i="14"/>
  <c r="E7" i="14"/>
  <c r="C8" i="14"/>
  <c r="D21" i="14"/>
  <c r="E21" i="14" s="1"/>
  <c r="E16" i="14"/>
  <c r="D17" i="14"/>
  <c r="E17" i="14" s="1"/>
  <c r="E18" i="14"/>
  <c r="E23" i="14"/>
  <c r="E8" i="14"/>
  <c r="P14" i="5"/>
  <c r="P16" i="5"/>
  <c r="I27" i="5" l="1"/>
  <c r="I29" i="5" s="1"/>
  <c r="J27" i="5"/>
  <c r="J29" i="5" s="1"/>
  <c r="K27" i="5"/>
  <c r="K29" i="5" s="1"/>
  <c r="H27" i="5" l="1"/>
  <c r="H29" i="5" s="1"/>
  <c r="P28" i="5"/>
  <c r="P26" i="5"/>
  <c r="P25" i="5"/>
  <c r="E27" i="5"/>
  <c r="E29" i="5" s="1"/>
  <c r="F27" i="5"/>
  <c r="F29" i="5" s="1"/>
  <c r="G27" i="5"/>
  <c r="G29" i="5" s="1"/>
  <c r="D27" i="5"/>
  <c r="D29" i="5" s="1"/>
  <c r="D30" i="5" s="1"/>
  <c r="P12" i="5"/>
  <c r="P27" i="5" l="1"/>
  <c r="P29" i="5"/>
  <c r="D17" i="5" l="1"/>
  <c r="F42" i="5" l="1"/>
  <c r="N42" i="5"/>
  <c r="L42" i="5"/>
  <c r="M42" i="5"/>
  <c r="G42" i="5"/>
  <c r="O42" i="5"/>
  <c r="H42" i="5"/>
  <c r="P42" i="5"/>
  <c r="I42" i="5"/>
  <c r="E42" i="5"/>
  <c r="J42" i="5"/>
  <c r="D42" i="5"/>
  <c r="K42" i="5"/>
  <c r="E17" i="5" l="1"/>
  <c r="F17" i="5" s="1"/>
  <c r="G17" i="5" s="1"/>
  <c r="H17" i="5" s="1"/>
  <c r="I17" i="5" s="1"/>
  <c r="J17" i="5" s="1"/>
  <c r="K17" i="5" s="1"/>
  <c r="L17" i="5" s="1"/>
  <c r="M17" i="5" s="1"/>
  <c r="N17" i="5" l="1"/>
  <c r="O17" i="5" s="1"/>
  <c r="E30" i="5" l="1"/>
  <c r="F30" i="5" s="1"/>
  <c r="G30" i="5" s="1"/>
  <c r="H30" i="5" s="1"/>
  <c r="I30" i="5" s="1"/>
  <c r="J30" i="5" s="1"/>
  <c r="K30" i="5" s="1"/>
  <c r="L30" i="5" s="1"/>
  <c r="M30" i="5" s="1"/>
  <c r="N30" i="5" s="1"/>
  <c r="O30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tc={9A013F5A-B71F-4F76-A483-5E85CF059E3A}</author>
    <author>tc={88C450A8-3391-44CE-A2A8-F0B4681E57D1}</author>
    <author>tc={67F1A754-26D3-4603-A037-4EBD91BBD5F5}</author>
    <author>tc={69F68E72-01BD-44C2-8042-708E796F6774}</author>
    <author>tc={80603148-B0DE-4526-89EA-20C1AC0EF70E}</author>
    <author>tc={938E893B-10E0-4724-8531-D031E48A5111}</author>
    <author>tc={D391464F-B3CE-4092-AFF4-92C751406213}</author>
    <author>tc={B7CFEE51-9B70-44E8-ABB7-B6820B732AC9}</author>
    <author>tc={A299303C-4CC4-45D5-9E7C-669041BF9D10}</author>
    <author>tc={00B2F5F9-55D2-48CC-9AD4-343A9949790A}</author>
    <author>tc={798C922D-F557-4425-9EF5-54268759089E}</author>
    <author>Maria Saastamoinen</author>
    <author>tc={7EAF3FB0-8458-47E7-B56B-40A1E21B0CA8}</author>
    <author>tc={04B1D178-B732-4645-9700-C85D8C2371DA}</author>
    <author>tc={AB876098-AE89-4E33-9F46-3A7A6BF3BA69}</author>
    <author>tc={36304299-7815-44BE-AD7B-AB71A05409CF}</author>
    <author>tc={7FFB9105-D87A-4FF8-854B-19BDC5489AC6}</author>
    <author>tc={60670A77-56FB-4F42-A682-85172BE62D70}</author>
    <author>tc={B0286C32-00D4-42CF-B23B-0EFCA84BC251}</author>
    <author>tc={07F53596-F5E8-44D3-8F09-F661308C6FF7}</author>
    <author>tc={800C5795-3887-42AA-B636-C1B62F2FD1EB}</author>
    <author>tc={E3682EE3-2749-4CE2-9952-8C020F091012}</author>
    <author>tc={F98DEF56-E16E-4C33-9BBC-8D2D6464A02E}</author>
  </authors>
  <commentList>
    <comment ref="C7" authorId="0" shapeId="0" xr:uid="{9A013F5A-B71F-4F76-A483-5E85CF059E3A}">
      <text>
        <t>[Kommenttiketju]
Excel-versiosi avulla voit lukea tämän kommenttiketjun, mutta siihen tehdyt muutokset poistetaan, jos tiedosto avataan uudemmassa Excel-versiossa. Lisätietoja: https://go.microsoft.com/fwlink/?linkid=870924
Kommentti:
    Käyttöaste = myydyt huoneet / myynnissä olevat huoneet</t>
      </text>
    </comment>
    <comment ref="C8" authorId="1" shapeId="0" xr:uid="{88C450A8-3391-44CE-A2A8-F0B4681E57D1}">
      <text>
        <t>[Kommenttiketju]
Excel-versiosi avulla voit lukea tämän kommenttiketjun, mutta siihen tehdyt muutokset poistetaan, jos tiedosto avataan uudemmassa Excel-versiossa. Lisätietoja: https://go.microsoft.com/fwlink/?linkid=870924
Kommentti:
    Tilastokeskukselle raportoiduista yöpymisvuorokausista</t>
      </text>
    </comment>
    <comment ref="C9" authorId="2" shapeId="0" xr:uid="{67F1A754-26D3-4603-A037-4EBD91BBD5F5}">
      <text>
        <t>[Kommenttiketju]
Excel-versiosi avulla voit lukea tämän kommenttiketjun, mutta siihen tehdyt muutokset poistetaan, jos tiedosto avataan uudemmassa Excel-versiossa. Lisätietoja: https://go.microsoft.com/fwlink/?linkid=870924
Kommentti:
    = yöpymisvuorokaudet / saapuvien vieraiden määrä</t>
      </text>
    </comment>
    <comment ref="C10" authorId="3" shapeId="0" xr:uid="{69F68E72-01BD-44C2-8042-708E796F6774}">
      <text>
        <t>[Kommenttiketju]
Excel-versiosi avulla voit lukea tämän kommenttiketjun, mutta siihen tehdyt muutokset poistetaan, jos tiedosto avataan uudemmassa Excel-versiossa. Lisätietoja: https://go.microsoft.com/fwlink/?linkid=870924
Kommentti:
    = myytyjen huoneiden keskimääräinen myyntihinta (netto), ”average daily rate”</t>
      </text>
    </comment>
    <comment ref="C11" authorId="4" shapeId="0" xr:uid="{80603148-B0DE-4526-89EA-20C1AC0EF70E}">
      <text>
        <t>[Kommenttiketju]
Excel-versiosi avulla voit lukea tämän kommenttiketjun, mutta siihen tehdyt muutokset poistetaan, jos tiedosto avataan uudemmassa Excel-versiossa. Lisätietoja: https://go.microsoft.com/fwlink/?linkid=870924
Kommentti:
    = nettotulo jaettuna kaikilla myynnissä olleilla huoneilla (”revenue per available room”)</t>
      </text>
    </comment>
    <comment ref="C12" authorId="5" shapeId="0" xr:uid="{938E893B-10E0-4724-8531-D031E48A5111}">
      <text>
        <t>[Kommenttiketju]
Excel-versiosi avulla voit lukea tämän kommenttiketjun, mutta siihen tehdyt muutokset poistetaan, jos tiedosto avataan uudemmassa Excel-versiossa. Lisätietoja: https://go.microsoft.com/fwlink/?linkid=870924
Kommentti:
    Nettoliikevaihto</t>
      </text>
    </comment>
    <comment ref="C13" authorId="6" shapeId="0" xr:uid="{D391464F-B3CE-4092-AFF4-92C751406213}">
      <text>
        <t>[Kommenttiketju]
Excel-versiosi avulla voit lukea tämän kommenttiketjun, mutta siihen tehdyt muutokset poistetaan, jos tiedosto avataan uudemmassa Excel-versiossa. Lisätietoja: https://go.microsoft.com/fwlink/?linkid=870924
Kommentti:
    Tähän sarakkeeseen muut tuotot kuten hanketuet</t>
      </text>
    </comment>
    <comment ref="C14" authorId="7" shapeId="0" xr:uid="{B7CFEE51-9B70-44E8-ABB7-B6820B732AC9}">
      <text>
        <t>[Kommenttiketju]
Excel-versiosi avulla voit lukea tämän kommenttiketjun, mutta siihen tehdyt muutokset poistetaan, jos tiedosto avataan uudemmassa Excel-versiossa. Lisätietoja: https://go.microsoft.com/fwlink/?linkid=870924
Kommentti:
    = liikevaihto + liiketoiminnan muut tuotot</t>
      </text>
    </comment>
    <comment ref="C15" authorId="8" shapeId="0" xr:uid="{A299303C-4CC4-45D5-9E7C-669041BF9D10}">
      <text>
        <t>[Kommenttiketju]
Excel-versiosi avulla voit lukea tämän kommenttiketjun, mutta siihen tehdyt muutokset poistetaan, jos tiedosto avataan uudemmassa Excel-versiossa. Lisätietoja: https://go.microsoft.com/fwlink/?linkid=870924
Kommentti:
    Nettokulut yhteensä kirjanpidosta</t>
      </text>
    </comment>
    <comment ref="C16" authorId="9" shapeId="0" xr:uid="{00B2F5F9-55D2-48CC-9AD4-343A9949790A}">
      <text>
        <t>[Kommenttiketju]
Excel-versiosi avulla voit lukea tämän kommenttiketjun, mutta siihen tehdyt muutokset poistetaan, jos tiedosto avataan uudemmassa Excel-versiossa. Lisätietoja: https://go.microsoft.com/fwlink/?linkid=870924
Kommentti:
    Liikevoitto/-tappio ennen rahoituskuluja ja veroja</t>
      </text>
    </comment>
    <comment ref="C17" authorId="10" shapeId="0" xr:uid="{798C922D-F557-4425-9EF5-54268759089E}">
      <text>
        <t>[Kommenttiketju]
Excel-versiosi avulla voit lukea tämän kommenttiketjun, mutta siihen tehdyt muutokset poistetaan, jos tiedosto avataan uudemmassa Excel-versiossa. Lisätietoja: https://go.microsoft.com/fwlink/?linkid=870924
Kommentti:
    Vuoden alusta</t>
      </text>
    </comment>
    <comment ref="H19" authorId="11" shapeId="0" xr:uid="{BA62AAF4-F4BD-40C0-A77A-40270709C36F}">
      <text>
        <r>
          <rPr>
            <b/>
            <sz val="9"/>
            <color indexed="81"/>
            <rFont val="Tahoma"/>
            <family val="2"/>
          </rPr>
          <t>Maria Saastamoinen:</t>
        </r>
        <r>
          <rPr>
            <sz val="9"/>
            <color indexed="81"/>
            <rFont val="Tahoma"/>
            <family val="2"/>
          </rPr>
          <t xml:space="preserve">
ENNUSTE</t>
        </r>
      </text>
    </comment>
    <comment ref="C20" authorId="12" shapeId="0" xr:uid="{7EAF3FB0-8458-47E7-B56B-40A1E21B0CA8}">
      <text>
        <t>[Kommenttiketju]
Excel-versiosi avulla voit lukea tämän kommenttiketjun, mutta siihen tehdyt muutokset poistetaan, jos tiedosto avataan uudemmassa Excel-versiossa. Lisätietoja: https://go.microsoft.com/fwlink/?linkid=870924
Kommentti:
    Käyttöaste = myydyt huoneet / myynnissä olevat huoneet</t>
      </text>
    </comment>
    <comment ref="C21" authorId="13" shapeId="0" xr:uid="{04B1D178-B732-4645-9700-C85D8C2371DA}">
      <text>
        <t>[Kommenttiketju]
Excel-versiosi avulla voit lukea tämän kommenttiketjun, mutta siihen tehdyt muutokset poistetaan, jos tiedosto avataan uudemmassa Excel-versiossa. Lisätietoja: https://go.microsoft.com/fwlink/?linkid=870924
Kommentti:
    Tilastokeskukselle raportoiduista yöpymisvuorokausista</t>
      </text>
    </comment>
    <comment ref="C22" authorId="14" shapeId="0" xr:uid="{AB876098-AE89-4E33-9F46-3A7A6BF3BA69}">
      <text>
        <t>[Kommenttiketju]
Excel-versiosi avulla voit lukea tämän kommenttiketjun, mutta siihen tehdyt muutokset poistetaan, jos tiedosto avataan uudemmassa Excel-versiossa. Lisätietoja: https://go.microsoft.com/fwlink/?linkid=870924
Kommentti:
    = myydyt huoneet /saapuneiden asiakkaiden määrä</t>
      </text>
    </comment>
    <comment ref="C23" authorId="15" shapeId="0" xr:uid="{36304299-7815-44BE-AD7B-AB71A05409CF}">
      <text>
        <t>[Kommenttiketju]
Excel-versiosi avulla voit lukea tämän kommenttiketjun, mutta siihen tehdyt muutokset poistetaan, jos tiedosto avataan uudemmassa Excel-versiossa. Lisätietoja: https://go.microsoft.com/fwlink/?linkid=870924
Kommentti:
    = myytyjen huoneiden keskimääräinen myyntihinta (netto), ”average daily rate”</t>
      </text>
    </comment>
    <comment ref="C24" authorId="16" shapeId="0" xr:uid="{7FFB9105-D87A-4FF8-854B-19BDC5489AC6}">
      <text>
        <t>[Kommenttiketju]
Excel-versiosi avulla voit lukea tämän kommenttiketjun, mutta siihen tehdyt muutokset poistetaan, jos tiedosto avataan uudemmassa Excel-versiossa. Lisätietoja: https://go.microsoft.com/fwlink/?linkid=870924
Kommentti:
    = nettotulo jaettuna kaikilla myynnissä olleilla huoneilla (”revenue per available room”)</t>
      </text>
    </comment>
    <comment ref="C25" authorId="17" shapeId="0" xr:uid="{60670A77-56FB-4F42-A682-85172BE62D70}">
      <text>
        <t>[Kommenttiketju]
Excel-versiosi avulla voit lukea tämän kommenttiketjun, mutta siihen tehdyt muutokset poistetaan, jos tiedosto avataan uudemmassa Excel-versiossa. Lisätietoja: https://go.microsoft.com/fwlink/?linkid=870924
Kommentti:
    Nettoliikevaihto</t>
      </text>
    </comment>
    <comment ref="C26" authorId="18" shapeId="0" xr:uid="{B0286C32-00D4-42CF-B23B-0EFCA84BC251}">
      <text>
        <t>[Kommenttiketju]
Excel-versiosi avulla voit lukea tämän kommenttiketjun, mutta siihen tehdyt muutokset poistetaan, jos tiedosto avataan uudemmassa Excel-versiossa. Lisätietoja: https://go.microsoft.com/fwlink/?linkid=870924
Kommentti:
    Tähän sarakkeeseen muut tuotot kuten hanketuet</t>
      </text>
    </comment>
    <comment ref="C27" authorId="19" shapeId="0" xr:uid="{07F53596-F5E8-44D3-8F09-F661308C6FF7}">
      <text>
        <t>[Kommenttiketju]
Excel-versiosi avulla voit lukea tämän kommenttiketjun, mutta siihen tehdyt muutokset poistetaan, jos tiedosto avataan uudemmassa Excel-versiossa. Lisätietoja: https://go.microsoft.com/fwlink/?linkid=870924
Kommentti:
    = liikevaihto + liiketoiminnan muut tuotot</t>
      </text>
    </comment>
    <comment ref="C28" authorId="20" shapeId="0" xr:uid="{800C5795-3887-42AA-B636-C1B62F2FD1EB}">
      <text>
        <t>[Kommenttiketju]
Excel-versiosi avulla voit lukea tämän kommenttiketjun, mutta siihen tehdyt muutokset poistetaan, jos tiedosto avataan uudemmassa Excel-versiossa. Lisätietoja: https://go.microsoft.com/fwlink/?linkid=870924
Kommentti:
    Nettokulut yhteensä kirjanpidosta</t>
      </text>
    </comment>
    <comment ref="C29" authorId="21" shapeId="0" xr:uid="{E3682EE3-2749-4CE2-9952-8C020F091012}">
      <text>
        <t>[Kommenttiketju]
Excel-versiosi avulla voit lukea tämän kommenttiketjun, mutta siihen tehdyt muutokset poistetaan, jos tiedosto avataan uudemmassa Excel-versiossa. Lisätietoja: https://go.microsoft.com/fwlink/?linkid=870924
Kommentti:
    Liikevoitto/-tappio ennen rahoituskuluja ja veroja</t>
      </text>
    </comment>
    <comment ref="C30" authorId="22" shapeId="0" xr:uid="{F98DEF56-E16E-4C33-9BBC-8D2D6464A02E}">
      <text>
        <t>[Kommenttiketju]
Excel-versiosi avulla voit lukea tämän kommenttiketjun, mutta siihen tehdyt muutokset poistetaan, jos tiedosto avataan uudemmassa Excel-versiossa. Lisätietoja: https://go.microsoft.com/fwlink/?linkid=870924
Kommentti:
    Vuoden alusta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tc={ACBEAA7A-D5BF-4C73-BA27-AA68BA712DCD}</author>
    <author>tc={C8E8B5BE-1E65-45BB-BE2C-55338F299270}</author>
    <author>tc={4D01EDDF-0CBF-48AE-9F56-C2C00CDFCB68}</author>
    <author>tc={F64BCDC7-F90E-462D-B4AF-D2D39CA8EDC0}</author>
    <author>tc={63702F7D-7672-40AC-AA3B-6A951FD6F5A2}</author>
    <author>tc={58A4C75D-854A-406A-B47B-5D5E8A877A3F}</author>
    <author>tc={28B3DCF2-AD7F-40D4-9069-6E6ABFEE1446}</author>
    <author>tc={0E3DB162-AF99-4DC5-A6B3-8861B444C896}</author>
    <author>tc={9650B758-1AB1-4418-AED1-A2A678410059}</author>
    <author>tc={BC12674D-9071-43E9-8ED2-658B1AB92F41}</author>
    <author>tc={E95FDA9A-FC3E-41D5-8BFA-3D506C71F604}</author>
    <author>tc={5F0504C3-E1A4-4DD8-A464-1C858CDE3356}</author>
    <author>tc={9D407E95-B6B8-46AD-8C43-809B8211AC1F}</author>
    <author>tc={CD1A4A3E-2A92-48AD-9E89-16A00CCD6DC6}</author>
    <author>tc={C54EBFEB-E89B-4ED3-8E1A-588EA1DF3FEC}</author>
    <author>tc={705DFAC3-4687-44CD-8E17-0B76308FD5E7}</author>
  </authors>
  <commentList>
    <comment ref="E6" authorId="0" shapeId="0" xr:uid="{ACBEAA7A-D5BF-4C73-BA27-AA68BA712DCD}">
      <text>
        <t>[Kommenttiketju]
Excel-versiosi avulla voit lukea tämän kommenttiketjun, mutta siihen tehdyt muutokset poistetaan, jos tiedosto avataan uudemmassa Excel-versiossa. Lisätietoja: https://go.microsoft.com/fwlink/?linkid=870924
Kommentti:
    Lukuja havainnollistamaan voi käyttää myös esimerkiksi värikoodeja</t>
      </text>
    </comment>
    <comment ref="B7" authorId="1" shapeId="0" xr:uid="{C8E8B5BE-1E65-45BB-BE2C-55338F299270}">
      <text>
        <t>[Kommenttiketju]
Excel-versiosi avulla voit lukea tämän kommenttiketjun, mutta siihen tehdyt muutokset poistetaan, jos tiedosto avataan uudemmassa Excel-versiossa. Lisätietoja: https://go.microsoft.com/fwlink/?linkid=870924
Kommentti:
    Ilman vapaita (vuosivapaat, sairauspoissaolot, tasoitusvapaat)</t>
      </text>
    </comment>
    <comment ref="B8" authorId="2" shapeId="0" xr:uid="{4D01EDDF-0CBF-48AE-9F56-C2C00CDFCB68}">
      <text>
        <t xml:space="preserve">[Kommenttiketju]
Excel-versiosi avulla voit lukea tämän kommenttiketjun, mutta siihen tehdyt muutokset poistetaan, jos tiedosto avataan uudemmassa Excel-versiossa. Lisätietoja: https://go.microsoft.com/fwlink/?linkid=870924
Kommentti:
    Käytetty kuukausittaista työtuntimäärää 152 h
</t>
      </text>
    </comment>
    <comment ref="B9" authorId="3" shapeId="0" xr:uid="{F64BCDC7-F90E-462D-B4AF-D2D39CA8EDC0}">
      <text>
        <t>[Kommenttiketju]
Excel-versiosi avulla voit lukea tämän kommenttiketjun, mutta siihen tehdyt muutokset poistetaan, jos tiedosto avataan uudemmassa Excel-versiossa. Lisätietoja: https://go.microsoft.com/fwlink/?linkid=870924
Kommentti:
    Tässä voi käyttää muunlaistakin jakoa henkilöstöryhmien välillä</t>
      </text>
    </comment>
    <comment ref="B10" authorId="4" shapeId="0" xr:uid="{63702F7D-7672-40AC-AA3B-6A951FD6F5A2}">
      <text>
        <t>[Kommenttiketju]
Excel-versiosi avulla voit lukea tämän kommenttiketjun, mutta siihen tehdyt muutokset poistetaan, jos tiedosto avataan uudemmassa Excel-versiossa. Lisätietoja: https://go.microsoft.com/fwlink/?linkid=870924
Kommentti:
    Käytetty kuukausittaista työtuntimäärää 152 h</t>
      </text>
    </comment>
    <comment ref="B11" authorId="5" shapeId="0" xr:uid="{58A4C75D-854A-406A-B47B-5D5E8A877A3F}">
      <text>
        <t xml:space="preserve">[Kommenttiketju]
Excel-versiosi avulla voit lukea tämän kommenttiketjun, mutta siihen tehdyt muutokset poistetaan, jos tiedosto avataan uudemmassa Excel-versiossa. Lisätietoja: https://go.microsoft.com/fwlink/?linkid=870924
Kommentti:
    Tässä voi käyttää muunlaistakin jakoa henkilöstöryhmien välillä
</t>
      </text>
    </comment>
    <comment ref="B12" authorId="6" shapeId="0" xr:uid="{28B3DCF2-AD7F-40D4-9069-6E6ABFEE1446}">
      <text>
        <t xml:space="preserve">[Kommenttiketju]
Excel-versiosi avulla voit lukea tämän kommenttiketjun, mutta siihen tehdyt muutokset poistetaan, jos tiedosto avataan uudemmassa Excel-versiossa. Lisätietoja: https://go.microsoft.com/fwlink/?linkid=870924
Kommentti:
    Käytetty kuukausittaista työtuntimäärää 152 h
</t>
      </text>
    </comment>
    <comment ref="B14" authorId="7" shapeId="0" xr:uid="{0E3DB162-AF99-4DC5-A6B3-8861B444C896}">
      <text>
        <t>[Kommenttiketju]
Excel-versiosi avulla voit lukea tämän kommenttiketjun, mutta siihen tehdyt muutokset poistetaan, jos tiedosto avataan uudemmassa Excel-versiossa. Lisätietoja: https://go.microsoft.com/fwlink/?linkid=870924
Kommentti:
    Tärkeä indikaattori työhyvinvoinnin kannalta</t>
      </text>
    </comment>
    <comment ref="B15" authorId="8" shapeId="0" xr:uid="{9650B758-1AB1-4418-AED1-A2A678410059}">
      <text>
        <t>[Kommenttiketju]
Excel-versiosi avulla voit lukea tämän kommenttiketjun, mutta siihen tehdyt muutokset poistetaan, jos tiedosto avataan uudemmassa Excel-versiossa. Lisätietoja: https://go.microsoft.com/fwlink/?linkid=870924
Kommentti:
    Siivottavien huoneiden määrä</t>
      </text>
    </comment>
    <comment ref="B16" authorId="9" shapeId="0" xr:uid="{BC12674D-9071-43E9-8ED2-658B1AB92F41}">
      <text>
        <t>[Kommenttiketju]
Excel-versiosi avulla voit lukea tämän kommenttiketjun, mutta siihen tehdyt muutokset poistetaan, jos tiedosto avataan uudemmassa Excel-versiossa. Lisätietoja: https://go.microsoft.com/fwlink/?linkid=870924
Kommentti:
    = Kerroshuollon työtunnit / lähteneiden siivottavien huoneiden määrä</t>
      </text>
    </comment>
    <comment ref="B17" authorId="10" shapeId="0" xr:uid="{E95FDA9A-FC3E-41D5-8BFA-3D506C71F604}">
      <text>
        <t>[Kommenttiketju]
Excel-versiosi avulla voit lukea tämän kommenttiketjun, mutta siihen tehdyt muutokset poistetaan, jos tiedosto avataan uudemmassa Excel-versiossa. Lisätietoja: https://go.microsoft.com/fwlink/?linkid=870924
Kommentti:
    MaRa TES, käytetty arviota 15 €/h</t>
      </text>
    </comment>
    <comment ref="B18" authorId="11" shapeId="0" xr:uid="{5F0504C3-E1A4-4DD8-A464-1C858CDE3356}">
      <text>
        <t>[Kommenttiketju]
Excel-versiosi avulla voit lukea tämän kommenttiketjun, mutta siihen tehdyt muutokset poistetaan, jos tiedosto avataan uudemmassa Excel-versiossa. Lisätietoja: https://go.microsoft.com/fwlink/?linkid=870924
Kommentti:
    = Kerroshuollon + vastaanoton työtunnit /lähteneiden huoneiden määrä</t>
      </text>
    </comment>
    <comment ref="B20" authorId="12" shapeId="0" xr:uid="{9D407E95-B6B8-46AD-8C43-809B8211AC1F}">
      <text>
        <t>[Kommenttiketju]
Excel-versiosi avulla voit lukea tämän kommenttiketjun, mutta siihen tehdyt muutokset poistetaan, jos tiedosto avataan uudemmassa Excel-versiossa. Lisätietoja: https://go.microsoft.com/fwlink/?linkid=870924
Kommentti:
    Majoitustoiminnan liikevaihto (kirjanpitoaineistosta); on määrittelykysymys sisällytetäänkö lukuun myös ruokapalvelut tai muita osa-alueita (riippuu yrityksen rakenteesta)</t>
      </text>
    </comment>
    <comment ref="B21" authorId="13" shapeId="0" xr:uid="{CD1A4A3E-2A92-48AD-9E89-16A00CCD6DC6}">
      <text>
        <t>[Kommenttiketju]
Excel-versiosi avulla voit lukea tämän kommenttiketjun, mutta siihen tehdyt muutokset poistetaan, jos tiedosto avataan uudemmassa Excel-versiossa. Lisätietoja: https://go.microsoft.com/fwlink/?linkid=870924
Kommentti:
    = Työtuntien määrä, jolla on saavutettu 1000 € liikevaihto</t>
      </text>
    </comment>
    <comment ref="B22" authorId="14" shapeId="0" xr:uid="{C54EBFEB-E89B-4ED3-8E1A-588EA1DF3FEC}">
      <text>
        <t>[Kommenttiketju]
Excel-versiosi avulla voit lukea tämän kommenttiketjun, mutta siihen tehdyt muutokset poistetaan, jos tiedosto avataan uudemmassa Excel-versiossa. Lisätietoja: https://go.microsoft.com/fwlink/?linkid=870924
Kommentti:
    Käyttöaste = myydyt huoneet / myynnissä olevat huoneet</t>
      </text>
    </comment>
    <comment ref="B23" authorId="15" shapeId="0" xr:uid="{705DFAC3-4687-44CD-8E17-0B76308FD5E7}">
      <text>
        <t>[Kommenttiketju]
Excel-versiosi avulla voit lukea tämän kommenttiketjun, mutta siihen tehdyt muutokset poistetaan, jos tiedosto avataan uudemmassa Excel-versiossa. Lisätietoja: https://go.microsoft.com/fwlink/?linkid=870924
Kommentti:
    Suhteuttaa paljonko työtunteja kuluu suhteessa saavutettuun käyttöasteeseen (epävirallinen indikaattori)</t>
      </text>
    </comment>
  </commentList>
</comments>
</file>

<file path=xl/sharedStrings.xml><?xml version="1.0" encoding="utf-8"?>
<sst xmlns="http://schemas.openxmlformats.org/spreadsheetml/2006/main" count="115" uniqueCount="80">
  <si>
    <t>Käyttöaste, %</t>
  </si>
  <si>
    <t>RevPAR, €</t>
  </si>
  <si>
    <t>Keskim. viipymä/asiakas, vrk</t>
  </si>
  <si>
    <t xml:space="preserve">Liikevaihto, € </t>
  </si>
  <si>
    <t>Liiketoiminnan muut tuotot, €</t>
  </si>
  <si>
    <t>Tammi</t>
  </si>
  <si>
    <t>Helmi</t>
  </si>
  <si>
    <t>Maalis</t>
  </si>
  <si>
    <t>Huhti</t>
  </si>
  <si>
    <t>Touko</t>
  </si>
  <si>
    <t>Kesä</t>
  </si>
  <si>
    <t>Heinä</t>
  </si>
  <si>
    <t>Elo</t>
  </si>
  <si>
    <t>Syys</t>
  </si>
  <si>
    <t>Loka</t>
  </si>
  <si>
    <t>Marras</t>
  </si>
  <si>
    <t>Joulu</t>
  </si>
  <si>
    <t>Liikevaihto</t>
  </si>
  <si>
    <t>Lähteneet huoneet</t>
  </si>
  <si>
    <t>Erotus</t>
  </si>
  <si>
    <t>Suhteutettuna muihin tunnuslukuihin</t>
  </si>
  <si>
    <t>Työtunnit per 1000 €</t>
  </si>
  <si>
    <t>Työtunnit per käyttöaste</t>
  </si>
  <si>
    <t>Käyttöaste (%)</t>
  </si>
  <si>
    <t>Liiketulos, kumulatiivinen, €</t>
  </si>
  <si>
    <t>Kulut, €</t>
  </si>
  <si>
    <t>Kokonaisliikevaihto, €</t>
  </si>
  <si>
    <t>VUOSI</t>
  </si>
  <si>
    <t xml:space="preserve">ADR, € </t>
  </si>
  <si>
    <t>Liikevaihdon osuus 2022 kuukausittain</t>
  </si>
  <si>
    <t>Kerroksen työtunnit per lähtenyt huone</t>
  </si>
  <si>
    <t>202X-1</t>
  </si>
  <si>
    <t>202X</t>
  </si>
  <si>
    <t>TAVOITE 202X-1</t>
  </si>
  <si>
    <t>TAVOITE 202X</t>
  </si>
  <si>
    <t>Liikevoitto/-tappio, €</t>
  </si>
  <si>
    <t>202X-1 kulut, €</t>
  </si>
  <si>
    <t>202X-1 kokonaisliikevaihto, €</t>
  </si>
  <si>
    <t>202X-1 liiketulos, €</t>
  </si>
  <si>
    <t>202X kokonaisliikevaihto, €</t>
  </si>
  <si>
    <t>202X kulut, €</t>
  </si>
  <si>
    <t>202X liiketulos, €</t>
  </si>
  <si>
    <t>Kv. asiakkaiden osuus, %</t>
  </si>
  <si>
    <t>VERTAILU 202X-1 vs. 202X</t>
  </si>
  <si>
    <t>tammi X-1</t>
  </si>
  <si>
    <t>tammi X</t>
  </si>
  <si>
    <t>helmi X-1</t>
  </si>
  <si>
    <t>helmi X</t>
  </si>
  <si>
    <t>maalis X-1</t>
  </si>
  <si>
    <t>maalis X</t>
  </si>
  <si>
    <t>huhti X-1</t>
  </si>
  <si>
    <t>huhti X</t>
  </si>
  <si>
    <t>touko X-1</t>
  </si>
  <si>
    <t>touko X</t>
  </si>
  <si>
    <t>kesä X-1</t>
  </si>
  <si>
    <t>kesä X</t>
  </si>
  <si>
    <t>heinä X-1</t>
  </si>
  <si>
    <t>heinä X</t>
  </si>
  <si>
    <t>elo X-1</t>
  </si>
  <si>
    <t>elo X</t>
  </si>
  <si>
    <t>syys X-1</t>
  </si>
  <si>
    <t>syys X</t>
  </si>
  <si>
    <t>loka X-1</t>
  </si>
  <si>
    <t>loka X</t>
  </si>
  <si>
    <t>marras X-1</t>
  </si>
  <si>
    <t>marras X</t>
  </si>
  <si>
    <t>joulu X-1</t>
  </si>
  <si>
    <t>joulu X</t>
  </si>
  <si>
    <t>Työtunnit yhteensä</t>
  </si>
  <si>
    <t>Työtunnit vastaanotto</t>
  </si>
  <si>
    <t>Työtunnit kerroshuolto</t>
  </si>
  <si>
    <t>Sairauspoissaolotunnit</t>
  </si>
  <si>
    <t>Sunnuntai-/pyhätyötunnit</t>
  </si>
  <si>
    <t>Vastaanotto htkk</t>
  </si>
  <si>
    <t>Yhteensä htkk</t>
  </si>
  <si>
    <t>Kerroshuolto htkk</t>
  </si>
  <si>
    <t>Työtunnit yhteensä per lähtenyt huone</t>
  </si>
  <si>
    <t>Kerroksen arvioitu palkkakustannus per lähtenyt huone</t>
  </si>
  <si>
    <r>
      <t xml:space="preserve">TYÖKALU 4: Taloudellinen ja hallinnollinen vastuu </t>
    </r>
    <r>
      <rPr>
        <b/>
        <i/>
        <sz val="16"/>
        <color theme="1"/>
        <rFont val="Calibri"/>
        <family val="2"/>
        <scheme val="minor"/>
      </rPr>
      <t>(esimerkkiluvut)</t>
    </r>
  </si>
  <si>
    <r>
      <t xml:space="preserve">TYÖKALU 4: Henkilöstöresurssien hallinta </t>
    </r>
    <r>
      <rPr>
        <b/>
        <i/>
        <sz val="16"/>
        <color theme="1"/>
        <rFont val="Calibri"/>
        <family val="2"/>
        <scheme val="minor"/>
      </rPr>
      <t>(esimerkkiluvut)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</si>
</sst>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#,##0_ ;\-#,##0\ "/>
    <numFmt numFmtId="167" formatCode="#0.0%"/>
    <numFmt numFmtId="168" formatCode="#\ ###\ ###\ ###\ ##0.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DDDDDD"/>
      </left>
      <right/>
      <top/>
      <bottom style="thin">
        <color rgb="FFDDDDDD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rgb="FFDDDDDD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0" fillId="0" borderId="0" xfId="0" applyAlignment="1">
      <alignment horizontal="right"/>
    </xf>
    <xf numFmtId="0" fontId="18" fillId="0" borderId="0" xfId="0" applyFont="1"/>
    <xf numFmtId="0" fontId="19" fillId="0" borderId="0" xfId="0" applyFont="1"/>
    <xf numFmtId="0" fontId="21" fillId="0" borderId="0" xfId="0" applyFont="1"/>
    <xf numFmtId="17" fontId="0" fillId="0" borderId="0" xfId="0" applyNumberFormat="1"/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1" fontId="0" fillId="0" borderId="10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34" borderId="10" xfId="0" applyNumberFormat="1" applyFill="1" applyBorder="1" applyAlignment="1">
      <alignment horizontal="center"/>
    </xf>
    <xf numFmtId="0" fontId="0" fillId="0" borderId="11" xfId="0" applyBorder="1" applyAlignment="1">
      <alignment horizontal="right"/>
    </xf>
    <xf numFmtId="0" fontId="0" fillId="34" borderId="11" xfId="0" applyFill="1" applyBorder="1" applyAlignment="1">
      <alignment horizontal="right"/>
    </xf>
    <xf numFmtId="17" fontId="16" fillId="0" borderId="12" xfId="0" applyNumberFormat="1" applyFont="1" applyBorder="1" applyAlignment="1">
      <alignment horizontal="center"/>
    </xf>
    <xf numFmtId="17" fontId="16" fillId="0" borderId="13" xfId="0" applyNumberFormat="1" applyFont="1" applyBorder="1" applyAlignment="1">
      <alignment horizontal="center"/>
    </xf>
    <xf numFmtId="0" fontId="0" fillId="0" borderId="15" xfId="0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34" borderId="15" xfId="0" applyNumberFormat="1" applyFill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0" fontId="16" fillId="35" borderId="11" xfId="0" applyFont="1" applyFill="1" applyBorder="1" applyAlignment="1">
      <alignment horizontal="left"/>
    </xf>
    <xf numFmtId="2" fontId="0" fillId="35" borderId="15" xfId="0" applyNumberFormat="1" applyFill="1" applyBorder="1" applyAlignment="1">
      <alignment horizontal="center"/>
    </xf>
    <xf numFmtId="2" fontId="0" fillId="35" borderId="10" xfId="0" applyNumberFormat="1" applyFill="1" applyBorder="1" applyAlignment="1">
      <alignment horizontal="center"/>
    </xf>
    <xf numFmtId="1" fontId="21" fillId="0" borderId="10" xfId="0" applyNumberFormat="1" applyFont="1" applyBorder="1" applyAlignment="1">
      <alignment horizontal="center"/>
    </xf>
    <xf numFmtId="0" fontId="21" fillId="36" borderId="11" xfId="0" applyFont="1" applyFill="1" applyBorder="1" applyAlignment="1">
      <alignment horizontal="right"/>
    </xf>
    <xf numFmtId="3" fontId="18" fillId="0" borderId="10" xfId="42" applyNumberFormat="1" applyFont="1" applyFill="1" applyBorder="1" applyAlignment="1">
      <alignment horizontal="right"/>
    </xf>
    <xf numFmtId="0" fontId="0" fillId="37" borderId="0" xfId="0" applyFill="1"/>
    <xf numFmtId="2" fontId="0" fillId="34" borderId="20" xfId="0" applyNumberFormat="1" applyFill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2" fontId="0" fillId="35" borderId="20" xfId="0" applyNumberFormat="1" applyFill="1" applyBorder="1" applyAlignment="1">
      <alignment horizontal="center"/>
    </xf>
    <xf numFmtId="168" fontId="0" fillId="0" borderId="23" xfId="0" applyNumberFormat="1" applyBorder="1" applyAlignment="1">
      <alignment horizontal="center"/>
    </xf>
    <xf numFmtId="9" fontId="0" fillId="0" borderId="0" xfId="43" applyFont="1" applyAlignment="1">
      <alignment horizontal="right"/>
    </xf>
    <xf numFmtId="168" fontId="18" fillId="0" borderId="23" xfId="0" applyNumberFormat="1" applyFont="1" applyBorder="1" applyAlignment="1">
      <alignment horizontal="center"/>
    </xf>
    <xf numFmtId="0" fontId="18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18" fillId="0" borderId="0" xfId="0" applyFont="1" applyAlignment="1">
      <alignment horizontal="left" wrapText="1"/>
    </xf>
    <xf numFmtId="167" fontId="18" fillId="0" borderId="0" xfId="0" applyNumberFormat="1" applyFont="1" applyAlignment="1">
      <alignment horizontal="left"/>
    </xf>
    <xf numFmtId="168" fontId="18" fillId="0" borderId="23" xfId="0" applyNumberFormat="1" applyFont="1" applyBorder="1" applyAlignment="1">
      <alignment horizontal="right"/>
    </xf>
    <xf numFmtId="0" fontId="16" fillId="0" borderId="0" xfId="0" applyFont="1" applyAlignment="1">
      <alignment horizontal="right"/>
    </xf>
    <xf numFmtId="14" fontId="19" fillId="0" borderId="0" xfId="0" quotePrefix="1" applyNumberFormat="1" applyFont="1" applyAlignment="1">
      <alignment horizontal="left"/>
    </xf>
    <xf numFmtId="0" fontId="18" fillId="0" borderId="24" xfId="0" applyFont="1" applyBorder="1" applyAlignment="1">
      <alignment wrapText="1"/>
    </xf>
    <xf numFmtId="0" fontId="0" fillId="0" borderId="24" xfId="0" applyBorder="1" applyAlignment="1">
      <alignment wrapText="1"/>
    </xf>
    <xf numFmtId="0" fontId="29" fillId="40" borderId="0" xfId="0" applyFont="1" applyFill="1"/>
    <xf numFmtId="0" fontId="0" fillId="40" borderId="0" xfId="0" applyFill="1" applyAlignment="1">
      <alignment horizontal="right"/>
    </xf>
    <xf numFmtId="164" fontId="18" fillId="0" borderId="10" xfId="0" applyNumberFormat="1" applyFont="1" applyBorder="1" applyAlignment="1">
      <alignment horizontal="right"/>
    </xf>
    <xf numFmtId="0" fontId="18" fillId="0" borderId="10" xfId="0" applyFont="1" applyBorder="1" applyAlignment="1">
      <alignment horizontal="right"/>
    </xf>
    <xf numFmtId="2" fontId="28" fillId="0" borderId="10" xfId="0" applyNumberFormat="1" applyFont="1" applyBorder="1"/>
    <xf numFmtId="2" fontId="18" fillId="0" borderId="10" xfId="0" applyNumberFormat="1" applyFont="1" applyBorder="1" applyAlignment="1">
      <alignment horizontal="right"/>
    </xf>
    <xf numFmtId="164" fontId="28" fillId="0" borderId="10" xfId="0" applyNumberFormat="1" applyFont="1" applyBorder="1"/>
    <xf numFmtId="3" fontId="18" fillId="0" borderId="10" xfId="0" applyNumberFormat="1" applyFont="1" applyBorder="1" applyAlignment="1">
      <alignment horizontal="right"/>
    </xf>
    <xf numFmtId="3" fontId="18" fillId="0" borderId="10" xfId="0" applyNumberFormat="1" applyFont="1" applyBorder="1"/>
    <xf numFmtId="3" fontId="19" fillId="0" borderId="10" xfId="0" applyNumberFormat="1" applyFont="1" applyBorder="1" applyAlignment="1">
      <alignment horizontal="right"/>
    </xf>
    <xf numFmtId="1" fontId="18" fillId="0" borderId="10" xfId="0" applyNumberFormat="1" applyFont="1" applyBorder="1"/>
    <xf numFmtId="49" fontId="19" fillId="35" borderId="13" xfId="0" applyNumberFormat="1" applyFont="1" applyFill="1" applyBorder="1" applyAlignment="1">
      <alignment horizontal="center"/>
    </xf>
    <xf numFmtId="49" fontId="25" fillId="35" borderId="13" xfId="0" applyNumberFormat="1" applyFont="1" applyFill="1" applyBorder="1" applyAlignment="1">
      <alignment horizontal="center"/>
    </xf>
    <xf numFmtId="49" fontId="19" fillId="35" borderId="14" xfId="0" applyNumberFormat="1" applyFont="1" applyFill="1" applyBorder="1" applyAlignment="1">
      <alignment horizontal="center"/>
    </xf>
    <xf numFmtId="164" fontId="18" fillId="0" borderId="16" xfId="0" applyNumberFormat="1" applyFont="1" applyBorder="1"/>
    <xf numFmtId="165" fontId="18" fillId="0" borderId="16" xfId="42" applyNumberFormat="1" applyFont="1" applyFill="1" applyBorder="1" applyAlignment="1">
      <alignment vertical="center"/>
    </xf>
    <xf numFmtId="165" fontId="18" fillId="0" borderId="16" xfId="42" applyNumberFormat="1" applyFont="1" applyFill="1" applyBorder="1"/>
    <xf numFmtId="166" fontId="18" fillId="0" borderId="16" xfId="42" applyNumberFormat="1" applyFont="1" applyFill="1" applyBorder="1"/>
    <xf numFmtId="165" fontId="19" fillId="0" borderId="16" xfId="42" applyNumberFormat="1" applyFont="1" applyFill="1" applyBorder="1"/>
    <xf numFmtId="3" fontId="18" fillId="0" borderId="18" xfId="0" applyNumberFormat="1" applyFont="1" applyBorder="1" applyAlignment="1">
      <alignment horizontal="right"/>
    </xf>
    <xf numFmtId="3" fontId="18" fillId="0" borderId="18" xfId="0" applyNumberFormat="1" applyFont="1" applyBorder="1"/>
    <xf numFmtId="0" fontId="0" fillId="0" borderId="19" xfId="0" applyBorder="1"/>
    <xf numFmtId="167" fontId="18" fillId="0" borderId="25" xfId="0" applyNumberFormat="1" applyFont="1" applyBorder="1" applyAlignment="1">
      <alignment horizontal="left"/>
    </xf>
    <xf numFmtId="49" fontId="19" fillId="35" borderId="13" xfId="0" quotePrefix="1" applyNumberFormat="1" applyFont="1" applyFill="1" applyBorder="1" applyAlignment="1">
      <alignment horizontal="center"/>
    </xf>
    <xf numFmtId="49" fontId="19" fillId="35" borderId="14" xfId="0" applyNumberFormat="1" applyFont="1" applyFill="1" applyBorder="1" applyAlignment="1">
      <alignment horizontal="right"/>
    </xf>
    <xf numFmtId="164" fontId="0" fillId="0" borderId="16" xfId="0" applyNumberFormat="1" applyBorder="1"/>
    <xf numFmtId="166" fontId="18" fillId="0" borderId="16" xfId="42" applyNumberFormat="1" applyFont="1" applyFill="1" applyBorder="1" applyAlignment="1">
      <alignment horizontal="right"/>
    </xf>
    <xf numFmtId="0" fontId="24" fillId="38" borderId="21" xfId="0" applyFont="1" applyFill="1" applyBorder="1" applyAlignment="1">
      <alignment horizontal="left"/>
    </xf>
    <xf numFmtId="0" fontId="18" fillId="0" borderId="20" xfId="0" applyFont="1" applyBorder="1"/>
    <xf numFmtId="0" fontId="18" fillId="0" borderId="20" xfId="0" quotePrefix="1" applyFont="1" applyBorder="1"/>
    <xf numFmtId="0" fontId="19" fillId="0" borderId="20" xfId="0" applyFont="1" applyBorder="1"/>
    <xf numFmtId="0" fontId="18" fillId="0" borderId="22" xfId="0" applyFont="1" applyBorder="1"/>
    <xf numFmtId="49" fontId="19" fillId="35" borderId="12" xfId="0" applyNumberFormat="1" applyFont="1" applyFill="1" applyBorder="1" applyAlignment="1">
      <alignment horizontal="center"/>
    </xf>
    <xf numFmtId="164" fontId="18" fillId="0" borderId="15" xfId="0" applyNumberFormat="1" applyFont="1" applyBorder="1" applyAlignment="1">
      <alignment horizontal="right"/>
    </xf>
    <xf numFmtId="2" fontId="18" fillId="0" borderId="15" xfId="0" applyNumberFormat="1" applyFont="1" applyBorder="1" applyAlignment="1">
      <alignment horizontal="right"/>
    </xf>
    <xf numFmtId="3" fontId="18" fillId="0" borderId="15" xfId="42" applyNumberFormat="1" applyFont="1" applyFill="1" applyBorder="1" applyAlignment="1">
      <alignment horizontal="right"/>
    </xf>
    <xf numFmtId="1" fontId="18" fillId="0" borderId="15" xfId="0" applyNumberFormat="1" applyFont="1" applyBorder="1"/>
    <xf numFmtId="3" fontId="19" fillId="0" borderId="15" xfId="0" applyNumberFormat="1" applyFont="1" applyBorder="1" applyAlignment="1">
      <alignment horizontal="right"/>
    </xf>
    <xf numFmtId="3" fontId="18" fillId="0" borderId="17" xfId="0" applyNumberFormat="1" applyFont="1" applyBorder="1" applyAlignment="1">
      <alignment horizontal="right"/>
    </xf>
    <xf numFmtId="0" fontId="24" fillId="39" borderId="21" xfId="0" applyFont="1" applyFill="1" applyBorder="1" applyAlignment="1">
      <alignment horizontal="left"/>
    </xf>
    <xf numFmtId="2" fontId="0" fillId="0" borderId="26" xfId="0" applyNumberFormat="1" applyBorder="1" applyAlignment="1">
      <alignment horizontal="center"/>
    </xf>
    <xf numFmtId="2" fontId="0" fillId="0" borderId="27" xfId="0" applyNumberFormat="1" applyBorder="1" applyAlignment="1">
      <alignment horizontal="center"/>
    </xf>
    <xf numFmtId="1" fontId="0" fillId="0" borderId="26" xfId="0" applyNumberFormat="1" applyBorder="1" applyAlignment="1">
      <alignment horizontal="center"/>
    </xf>
    <xf numFmtId="1" fontId="0" fillId="0" borderId="27" xfId="0" applyNumberFormat="1" applyBorder="1" applyAlignment="1">
      <alignment horizontal="center"/>
    </xf>
    <xf numFmtId="0" fontId="0" fillId="40" borderId="0" xfId="0" applyFill="1"/>
    <xf numFmtId="0" fontId="23" fillId="0" borderId="16" xfId="0" applyFont="1" applyBorder="1" applyAlignment="1">
      <alignment horizontal="center"/>
    </xf>
    <xf numFmtId="2" fontId="23" fillId="0" borderId="16" xfId="0" applyNumberFormat="1" applyFont="1" applyBorder="1" applyAlignment="1">
      <alignment horizontal="center"/>
    </xf>
    <xf numFmtId="1" fontId="23" fillId="0" borderId="16" xfId="0" applyNumberFormat="1" applyFont="1" applyBorder="1" applyAlignment="1">
      <alignment horizontal="center"/>
    </xf>
    <xf numFmtId="2" fontId="23" fillId="34" borderId="16" xfId="0" applyNumberFormat="1" applyFont="1" applyFill="1" applyBorder="1" applyAlignment="1">
      <alignment horizontal="center"/>
    </xf>
    <xf numFmtId="2" fontId="23" fillId="35" borderId="16" xfId="0" applyNumberFormat="1" applyFont="1" applyFill="1" applyBorder="1" applyAlignment="1">
      <alignment horizontal="center"/>
    </xf>
    <xf numFmtId="2" fontId="23" fillId="0" borderId="19" xfId="0" applyNumberFormat="1" applyFont="1" applyBorder="1" applyAlignment="1">
      <alignment horizontal="center"/>
    </xf>
    <xf numFmtId="0" fontId="31" fillId="0" borderId="14" xfId="0" applyFont="1" applyBorder="1" applyAlignment="1">
      <alignment horizontal="center"/>
    </xf>
    <xf numFmtId="1" fontId="21" fillId="0" borderId="16" xfId="0" applyNumberFormat="1" applyFont="1" applyBorder="1" applyAlignment="1">
      <alignment horizontal="center"/>
    </xf>
    <xf numFmtId="2" fontId="21" fillId="0" borderId="16" xfId="0" applyNumberFormat="1" applyFont="1" applyBorder="1" applyAlignment="1">
      <alignment horizontal="center"/>
    </xf>
    <xf numFmtId="2" fontId="21" fillId="34" borderId="16" xfId="0" applyNumberFormat="1" applyFont="1" applyFill="1" applyBorder="1" applyAlignment="1">
      <alignment horizontal="center"/>
    </xf>
    <xf numFmtId="2" fontId="21" fillId="35" borderId="16" xfId="0" applyNumberFormat="1" applyFont="1" applyFill="1" applyBorder="1" applyAlignment="1">
      <alignment horizontal="center"/>
    </xf>
    <xf numFmtId="2" fontId="21" fillId="0" borderId="19" xfId="0" applyNumberFormat="1" applyFont="1" applyBorder="1" applyAlignment="1">
      <alignment horizontal="center"/>
    </xf>
    <xf numFmtId="164" fontId="32" fillId="36" borderId="15" xfId="0" applyNumberFormat="1" applyFont="1" applyFill="1" applyBorder="1" applyAlignment="1">
      <alignment horizontal="center"/>
    </xf>
    <xf numFmtId="164" fontId="32" fillId="36" borderId="10" xfId="0" applyNumberFormat="1" applyFont="1" applyFill="1" applyBorder="1" applyAlignment="1">
      <alignment horizontal="center"/>
    </xf>
    <xf numFmtId="164" fontId="32" fillId="36" borderId="16" xfId="0" applyNumberFormat="1" applyFont="1" applyFill="1" applyBorder="1" applyAlignment="1">
      <alignment horizontal="center"/>
    </xf>
    <xf numFmtId="164" fontId="32" fillId="36" borderId="20" xfId="0" applyNumberFormat="1" applyFont="1" applyFill="1" applyBorder="1" applyAlignment="1">
      <alignment horizontal="center"/>
    </xf>
    <xf numFmtId="0" fontId="16" fillId="0" borderId="29" xfId="0" applyFont="1" applyBorder="1"/>
    <xf numFmtId="0" fontId="16" fillId="33" borderId="28" xfId="0" applyFont="1" applyFill="1" applyBorder="1"/>
    <xf numFmtId="0" fontId="18" fillId="0" borderId="24" xfId="0" applyFont="1" applyBorder="1" applyAlignment="1">
      <alignment horizontal="left" wrapText="1"/>
    </xf>
    <xf numFmtId="0" fontId="20" fillId="0" borderId="24" xfId="0" applyFont="1" applyBorder="1" applyAlignment="1">
      <alignment horizontal="left" wrapText="1"/>
    </xf>
  </cellXfs>
  <cellStyles count="44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Pilkku" xfId="42" builtinId="3"/>
    <cellStyle name="Prosenttia" xfId="43" builtinId="5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colors>
    <mruColors>
      <color rgb="FFFF0000"/>
      <color rgb="FF99CCFF"/>
      <color rgb="FFFF9900"/>
      <color rgb="FF66FFFF"/>
      <color rgb="FFFFFFCC"/>
      <color rgb="FF0000FF"/>
      <color rgb="FFFFFF00"/>
      <color rgb="FFFFCCCC"/>
      <color rgb="FF008000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Kokonaisliikevaihto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'Avainluvut kuukausittain'!$C$6</c:f>
              <c:strCache>
                <c:ptCount val="1"/>
                <c:pt idx="0">
                  <c:v>202X-1</c:v>
                </c:pt>
              </c:strCache>
            </c:strRef>
          </c:tx>
          <c:spPr>
            <a:ln w="28575" cap="rnd">
              <a:solidFill>
                <a:srgbClr val="99CCFF"/>
              </a:solidFill>
              <a:round/>
            </a:ln>
            <a:effectLst/>
          </c:spPr>
          <c:marker>
            <c:symbol val="none"/>
          </c:marker>
          <c:val>
            <c:numRef>
              <c:f>'Avainluvut kuukausittain'!$D$14:$O$14</c:f>
              <c:numCache>
                <c:formatCode>#,##0</c:formatCode>
                <c:ptCount val="12"/>
                <c:pt idx="0">
                  <c:v>41152</c:v>
                </c:pt>
                <c:pt idx="1">
                  <c:v>50052</c:v>
                </c:pt>
                <c:pt idx="2">
                  <c:v>52508</c:v>
                </c:pt>
                <c:pt idx="3">
                  <c:v>46520</c:v>
                </c:pt>
                <c:pt idx="4">
                  <c:v>64536</c:v>
                </c:pt>
                <c:pt idx="5">
                  <c:v>76224</c:v>
                </c:pt>
                <c:pt idx="6">
                  <c:v>115206</c:v>
                </c:pt>
                <c:pt idx="7">
                  <c:v>89452</c:v>
                </c:pt>
                <c:pt idx="8">
                  <c:v>69920</c:v>
                </c:pt>
                <c:pt idx="9">
                  <c:v>67701</c:v>
                </c:pt>
                <c:pt idx="10">
                  <c:v>75450</c:v>
                </c:pt>
                <c:pt idx="11">
                  <c:v>56502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B3-439C-86C6-B8116250B49B}"/>
            </c:ext>
          </c:extLst>
        </c:ser>
        <c:ser>
          <c:idx val="1"/>
          <c:order val="1"/>
          <c:tx>
            <c:strRef>
              <c:f>'Avainluvut kuukausittain'!$C$19</c:f>
              <c:strCache>
                <c:ptCount val="1"/>
                <c:pt idx="0">
                  <c:v>202X</c:v>
                </c:pt>
              </c:strCache>
            </c:strRef>
          </c:tx>
          <c:spPr>
            <a:ln w="28575" cap="rnd">
              <a:solidFill>
                <a:srgbClr val="FF9900"/>
              </a:solidFill>
              <a:round/>
            </a:ln>
            <a:effectLst/>
          </c:spPr>
          <c:marker>
            <c:symbol val="none"/>
          </c:marker>
          <c:val>
            <c:numRef>
              <c:f>'Avainluvut kuukausittain'!$D$27:$O$27</c:f>
              <c:numCache>
                <c:formatCode>#,##0</c:formatCode>
                <c:ptCount val="12"/>
                <c:pt idx="0">
                  <c:v>40700</c:v>
                </c:pt>
                <c:pt idx="1">
                  <c:v>54800</c:v>
                </c:pt>
                <c:pt idx="2">
                  <c:v>70600</c:v>
                </c:pt>
                <c:pt idx="3">
                  <c:v>63900</c:v>
                </c:pt>
                <c:pt idx="4">
                  <c:v>75090</c:v>
                </c:pt>
                <c:pt idx="5">
                  <c:v>77650</c:v>
                </c:pt>
                <c:pt idx="6">
                  <c:v>117800</c:v>
                </c:pt>
                <c:pt idx="7">
                  <c:v>85250</c:v>
                </c:pt>
                <c:pt idx="8">
                  <c:v>70900</c:v>
                </c:pt>
                <c:pt idx="9">
                  <c:v>65960</c:v>
                </c:pt>
                <c:pt idx="10">
                  <c:v>78200</c:v>
                </c:pt>
                <c:pt idx="11">
                  <c:v>55000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B3-439C-86C6-B8116250B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98945007"/>
        <c:axId val="1101102815"/>
      </c:lineChart>
      <c:catAx>
        <c:axId val="10989450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101102815"/>
        <c:crosses val="autoZero"/>
        <c:auto val="1"/>
        <c:lblAlgn val="ctr"/>
        <c:lblOffset val="100"/>
        <c:noMultiLvlLbl val="0"/>
      </c:catAx>
      <c:valAx>
        <c:axId val="11011028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Liikevaihto,</a:t>
                </a:r>
                <a:r>
                  <a:rPr lang="fi-FI" baseline="0"/>
                  <a:t> €</a:t>
                </a:r>
                <a:endParaRPr lang="fi-F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0989450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Käyttöaste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'Avainluvut kuukausittain'!$C$6</c:f>
              <c:strCache>
                <c:ptCount val="1"/>
                <c:pt idx="0">
                  <c:v>202X-1</c:v>
                </c:pt>
              </c:strCache>
            </c:strRef>
          </c:tx>
          <c:spPr>
            <a:ln w="28575" cap="rnd">
              <a:solidFill>
                <a:srgbClr val="99CCFF"/>
              </a:solidFill>
              <a:round/>
            </a:ln>
            <a:effectLst/>
          </c:spPr>
          <c:marker>
            <c:symbol val="none"/>
          </c:marker>
          <c:val>
            <c:numRef>
              <c:f>'Avainluvut kuukausittain'!$D$7:$O$7</c:f>
              <c:numCache>
                <c:formatCode>0.0</c:formatCode>
                <c:ptCount val="12"/>
                <c:pt idx="0">
                  <c:v>45</c:v>
                </c:pt>
                <c:pt idx="1">
                  <c:v>55</c:v>
                </c:pt>
                <c:pt idx="2">
                  <c:v>62</c:v>
                </c:pt>
                <c:pt idx="3">
                  <c:v>55</c:v>
                </c:pt>
                <c:pt idx="4">
                  <c:v>65</c:v>
                </c:pt>
                <c:pt idx="5">
                  <c:v>70</c:v>
                </c:pt>
                <c:pt idx="6">
                  <c:v>90</c:v>
                </c:pt>
                <c:pt idx="7">
                  <c:v>85</c:v>
                </c:pt>
                <c:pt idx="8">
                  <c:v>75</c:v>
                </c:pt>
                <c:pt idx="9">
                  <c:v>68</c:v>
                </c:pt>
                <c:pt idx="10">
                  <c:v>75</c:v>
                </c:pt>
                <c:pt idx="11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E4-432A-B895-1BAEF21996F6}"/>
            </c:ext>
          </c:extLst>
        </c:ser>
        <c:ser>
          <c:idx val="1"/>
          <c:order val="1"/>
          <c:tx>
            <c:strRef>
              <c:f>'Avainluvut kuukausittain'!$C$19</c:f>
              <c:strCache>
                <c:ptCount val="1"/>
                <c:pt idx="0">
                  <c:v>202X</c:v>
                </c:pt>
              </c:strCache>
            </c:strRef>
          </c:tx>
          <c:spPr>
            <a:ln w="28575" cap="rnd">
              <a:solidFill>
                <a:srgbClr val="FF9900"/>
              </a:solidFill>
              <a:round/>
            </a:ln>
            <a:effectLst/>
          </c:spPr>
          <c:marker>
            <c:symbol val="none"/>
          </c:marker>
          <c:val>
            <c:numRef>
              <c:f>'Avainluvut kuukausittain'!$D$20:$O$20</c:f>
              <c:numCache>
                <c:formatCode>0.0</c:formatCode>
                <c:ptCount val="12"/>
                <c:pt idx="0">
                  <c:v>33.5</c:v>
                </c:pt>
                <c:pt idx="1">
                  <c:v>58.6</c:v>
                </c:pt>
                <c:pt idx="2">
                  <c:v>69.3</c:v>
                </c:pt>
                <c:pt idx="3" formatCode="General">
                  <c:v>57.6</c:v>
                </c:pt>
                <c:pt idx="4" formatCode="General">
                  <c:v>73.2</c:v>
                </c:pt>
                <c:pt idx="5" formatCode="General">
                  <c:v>74.599999999999994</c:v>
                </c:pt>
                <c:pt idx="6" formatCode="General">
                  <c:v>91.5</c:v>
                </c:pt>
                <c:pt idx="7" formatCode="General">
                  <c:v>78.599999999999994</c:v>
                </c:pt>
                <c:pt idx="8" formatCode="General">
                  <c:v>76.3</c:v>
                </c:pt>
                <c:pt idx="9" formatCode="General">
                  <c:v>64.2</c:v>
                </c:pt>
                <c:pt idx="10" formatCode="General">
                  <c:v>82.3</c:v>
                </c:pt>
                <c:pt idx="11" formatCode="General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E4-432A-B895-1BAEF2199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98932479"/>
        <c:axId val="1149892111"/>
      </c:lineChart>
      <c:catAx>
        <c:axId val="10989324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149892111"/>
        <c:crosses val="autoZero"/>
        <c:auto val="1"/>
        <c:lblAlgn val="ctr"/>
        <c:lblOffset val="100"/>
        <c:noMultiLvlLbl val="0"/>
      </c:catAx>
      <c:valAx>
        <c:axId val="1149892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Käyttöaste,</a:t>
                </a:r>
                <a:r>
                  <a:rPr lang="fi-FI" baseline="0"/>
                  <a:t> %</a:t>
                </a:r>
                <a:endParaRPr lang="fi-F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0989324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Keskihuonehinta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'Avainluvut kuukausittain'!$C$6</c:f>
              <c:strCache>
                <c:ptCount val="1"/>
                <c:pt idx="0">
                  <c:v>202X-1</c:v>
                </c:pt>
              </c:strCache>
            </c:strRef>
          </c:tx>
          <c:spPr>
            <a:ln w="28575" cap="rnd">
              <a:solidFill>
                <a:srgbClr val="99CCFF"/>
              </a:solidFill>
              <a:round/>
            </a:ln>
            <a:effectLst/>
          </c:spPr>
          <c:marker>
            <c:symbol val="none"/>
          </c:marker>
          <c:val>
            <c:numRef>
              <c:f>'Avainluvut kuukausittain'!$D$10:$O$10</c:f>
              <c:numCache>
                <c:formatCode>0.0</c:formatCode>
                <c:ptCount val="12"/>
                <c:pt idx="0">
                  <c:v>85.3</c:v>
                </c:pt>
                <c:pt idx="1">
                  <c:v>92.5</c:v>
                </c:pt>
                <c:pt idx="2">
                  <c:v>81.099999999999994</c:v>
                </c:pt>
                <c:pt idx="3">
                  <c:v>93.6</c:v>
                </c:pt>
                <c:pt idx="4" formatCode="General">
                  <c:v>98.4</c:v>
                </c:pt>
                <c:pt idx="5" formatCode="General">
                  <c:v>101.1</c:v>
                </c:pt>
                <c:pt idx="6" formatCode="General">
                  <c:v>118.5</c:v>
                </c:pt>
                <c:pt idx="7" formatCode="General">
                  <c:v>112.6</c:v>
                </c:pt>
                <c:pt idx="8" formatCode="General">
                  <c:v>98.2</c:v>
                </c:pt>
                <c:pt idx="9" formatCode="General">
                  <c:v>92.5</c:v>
                </c:pt>
                <c:pt idx="10" formatCode="General">
                  <c:v>96.3</c:v>
                </c:pt>
                <c:pt idx="11" formatCode="General">
                  <c:v>85.2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DF-4C2A-A1F4-BB031EAFC8AF}"/>
            </c:ext>
          </c:extLst>
        </c:ser>
        <c:ser>
          <c:idx val="1"/>
          <c:order val="1"/>
          <c:tx>
            <c:strRef>
              <c:f>'Avainluvut kuukausittain'!$C$19</c:f>
              <c:strCache>
                <c:ptCount val="1"/>
                <c:pt idx="0">
                  <c:v>202X</c:v>
                </c:pt>
              </c:strCache>
            </c:strRef>
          </c:tx>
          <c:spPr>
            <a:ln w="28575" cap="rnd">
              <a:solidFill>
                <a:srgbClr val="FF9900"/>
              </a:solidFill>
              <a:round/>
            </a:ln>
            <a:effectLst/>
          </c:spPr>
          <c:marker>
            <c:symbol val="none"/>
          </c:marker>
          <c:val>
            <c:numRef>
              <c:f>'Avainluvut kuukausittain'!$D$23:$O$23</c:f>
              <c:numCache>
                <c:formatCode>0.0</c:formatCode>
                <c:ptCount val="12"/>
                <c:pt idx="0">
                  <c:v>86.3</c:v>
                </c:pt>
                <c:pt idx="1">
                  <c:v>91.7</c:v>
                </c:pt>
                <c:pt idx="2">
                  <c:v>83.39</c:v>
                </c:pt>
                <c:pt idx="3">
                  <c:v>88.9</c:v>
                </c:pt>
                <c:pt idx="4" formatCode="General">
                  <c:v>94.6</c:v>
                </c:pt>
                <c:pt idx="5" formatCode="General">
                  <c:v>102.6</c:v>
                </c:pt>
                <c:pt idx="6" formatCode="General">
                  <c:v>120.1</c:v>
                </c:pt>
                <c:pt idx="7" formatCode="General">
                  <c:v>110.9</c:v>
                </c:pt>
                <c:pt idx="8" formatCode="General">
                  <c:v>93.5</c:v>
                </c:pt>
                <c:pt idx="9" formatCode="General">
                  <c:v>90.1</c:v>
                </c:pt>
                <c:pt idx="10" formatCode="General">
                  <c:v>94.6</c:v>
                </c:pt>
                <c:pt idx="11" formatCode="General">
                  <c:v>84.8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DF-4C2A-A1F4-BB031EAFC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98932479"/>
        <c:axId val="1149892111"/>
      </c:lineChart>
      <c:catAx>
        <c:axId val="10989324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149892111"/>
        <c:crosses val="autoZero"/>
        <c:auto val="1"/>
        <c:lblAlgn val="ctr"/>
        <c:lblOffset val="100"/>
        <c:noMultiLvlLbl val="0"/>
      </c:catAx>
      <c:valAx>
        <c:axId val="1149892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ADR, 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0989324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RevPar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'Avainluvut kuukausittain'!$C$6</c:f>
              <c:strCache>
                <c:ptCount val="1"/>
                <c:pt idx="0">
                  <c:v>202X-1</c:v>
                </c:pt>
              </c:strCache>
            </c:strRef>
          </c:tx>
          <c:spPr>
            <a:ln w="28575" cap="rnd">
              <a:solidFill>
                <a:srgbClr val="99CCFF"/>
              </a:solidFill>
              <a:round/>
            </a:ln>
            <a:effectLst/>
          </c:spPr>
          <c:marker>
            <c:symbol val="none"/>
          </c:marker>
          <c:val>
            <c:numRef>
              <c:f>'Avainluvut kuukausittain'!$D$11:$O$11</c:f>
              <c:numCache>
                <c:formatCode>0.0</c:formatCode>
                <c:ptCount val="12"/>
                <c:pt idx="0">
                  <c:v>51.2</c:v>
                </c:pt>
                <c:pt idx="1">
                  <c:v>52.5</c:v>
                </c:pt>
                <c:pt idx="2">
                  <c:v>55.5</c:v>
                </c:pt>
                <c:pt idx="3">
                  <c:v>42.9</c:v>
                </c:pt>
                <c:pt idx="4">
                  <c:v>58.3</c:v>
                </c:pt>
                <c:pt idx="5">
                  <c:v>71.5</c:v>
                </c:pt>
                <c:pt idx="6">
                  <c:v>112.6</c:v>
                </c:pt>
                <c:pt idx="7">
                  <c:v>88.6</c:v>
                </c:pt>
                <c:pt idx="8">
                  <c:v>75.2</c:v>
                </c:pt>
                <c:pt idx="9">
                  <c:v>63.9</c:v>
                </c:pt>
                <c:pt idx="10">
                  <c:v>75.400000000000006</c:v>
                </c:pt>
                <c:pt idx="11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20-4200-A1CA-26CD1FAC94C9}"/>
            </c:ext>
          </c:extLst>
        </c:ser>
        <c:ser>
          <c:idx val="1"/>
          <c:order val="1"/>
          <c:tx>
            <c:strRef>
              <c:f>'Avainluvut kuukausittain'!$C$19</c:f>
              <c:strCache>
                <c:ptCount val="1"/>
                <c:pt idx="0">
                  <c:v>202X</c:v>
                </c:pt>
              </c:strCache>
            </c:strRef>
          </c:tx>
          <c:spPr>
            <a:ln w="28575" cap="rnd">
              <a:solidFill>
                <a:srgbClr val="FF9900"/>
              </a:solidFill>
              <a:round/>
            </a:ln>
            <a:effectLst/>
          </c:spPr>
          <c:marker>
            <c:symbol val="none"/>
          </c:marker>
          <c:val>
            <c:numRef>
              <c:f>'Avainluvut kuukausittain'!$D$24:$O$24</c:f>
              <c:numCache>
                <c:formatCode>0.0</c:formatCode>
                <c:ptCount val="12"/>
                <c:pt idx="0">
                  <c:v>42.3</c:v>
                </c:pt>
                <c:pt idx="1">
                  <c:v>53.6</c:v>
                </c:pt>
                <c:pt idx="2">
                  <c:v>68.8</c:v>
                </c:pt>
                <c:pt idx="3">
                  <c:v>64.599999999999994</c:v>
                </c:pt>
                <c:pt idx="4" formatCode="General">
                  <c:v>79.2</c:v>
                </c:pt>
                <c:pt idx="5" formatCode="General">
                  <c:v>86.3</c:v>
                </c:pt>
                <c:pt idx="6" formatCode="General">
                  <c:v>108.7</c:v>
                </c:pt>
                <c:pt idx="7" formatCode="General">
                  <c:v>93.2</c:v>
                </c:pt>
                <c:pt idx="8" formatCode="General">
                  <c:v>78.900000000000006</c:v>
                </c:pt>
                <c:pt idx="9" formatCode="General">
                  <c:v>77.5</c:v>
                </c:pt>
                <c:pt idx="10" formatCode="General">
                  <c:v>83.6</c:v>
                </c:pt>
                <c:pt idx="11" formatCode="General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20-4200-A1CA-26CD1FAC94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98932479"/>
        <c:axId val="1149892111"/>
      </c:lineChart>
      <c:catAx>
        <c:axId val="10989324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149892111"/>
        <c:crosses val="autoZero"/>
        <c:auto val="1"/>
        <c:lblAlgn val="ctr"/>
        <c:lblOffset val="100"/>
        <c:noMultiLvlLbl val="0"/>
      </c:catAx>
      <c:valAx>
        <c:axId val="1149892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RevPar, 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0989324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Kulut</a:t>
            </a:r>
            <a:r>
              <a:rPr lang="fi-FI" baseline="0"/>
              <a:t> kuukausittain</a:t>
            </a:r>
            <a:endParaRPr lang="fi-FI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'Avainluvut kuukausittain'!$C$6</c:f>
              <c:strCache>
                <c:ptCount val="1"/>
                <c:pt idx="0">
                  <c:v>202X-1</c:v>
                </c:pt>
              </c:strCache>
            </c:strRef>
          </c:tx>
          <c:spPr>
            <a:ln w="28575" cap="rnd">
              <a:solidFill>
                <a:srgbClr val="99CCFF"/>
              </a:solidFill>
              <a:round/>
            </a:ln>
            <a:effectLst/>
          </c:spPr>
          <c:marker>
            <c:symbol val="none"/>
          </c:marker>
          <c:val>
            <c:numRef>
              <c:f>'Avainluvut kuukausittain'!$D$15:$O$15</c:f>
              <c:numCache>
                <c:formatCode>0</c:formatCode>
                <c:ptCount val="12"/>
                <c:pt idx="0">
                  <c:v>-55200</c:v>
                </c:pt>
                <c:pt idx="1">
                  <c:v>-68250</c:v>
                </c:pt>
                <c:pt idx="2">
                  <c:v>-60580</c:v>
                </c:pt>
                <c:pt idx="3">
                  <c:v>-62500</c:v>
                </c:pt>
                <c:pt idx="4">
                  <c:v>-58410</c:v>
                </c:pt>
                <c:pt idx="5">
                  <c:v>-69560</c:v>
                </c:pt>
                <c:pt idx="6">
                  <c:v>-72410</c:v>
                </c:pt>
                <c:pt idx="7">
                  <c:v>-64230</c:v>
                </c:pt>
                <c:pt idx="8">
                  <c:v>-58410</c:v>
                </c:pt>
                <c:pt idx="9">
                  <c:v>-56360</c:v>
                </c:pt>
                <c:pt idx="10">
                  <c:v>-62890</c:v>
                </c:pt>
                <c:pt idx="11">
                  <c:v>-51800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8F-4523-B551-BA3AE8B259F0}"/>
            </c:ext>
          </c:extLst>
        </c:ser>
        <c:ser>
          <c:idx val="1"/>
          <c:order val="1"/>
          <c:tx>
            <c:strRef>
              <c:f>'Avainluvut kuukausittain'!$C$19</c:f>
              <c:strCache>
                <c:ptCount val="1"/>
                <c:pt idx="0">
                  <c:v>202X</c:v>
                </c:pt>
              </c:strCache>
            </c:strRef>
          </c:tx>
          <c:spPr>
            <a:ln w="28575" cap="rnd">
              <a:solidFill>
                <a:srgbClr val="FF9900"/>
              </a:solidFill>
              <a:round/>
            </a:ln>
            <a:effectLst/>
          </c:spPr>
          <c:marker>
            <c:symbol val="none"/>
          </c:marker>
          <c:val>
            <c:numRef>
              <c:f>'Avainluvut kuukausittain'!$D$28:$O$28</c:f>
              <c:numCache>
                <c:formatCode>0</c:formatCode>
                <c:ptCount val="12"/>
                <c:pt idx="0">
                  <c:v>-54900</c:v>
                </c:pt>
                <c:pt idx="1">
                  <c:v>-70200</c:v>
                </c:pt>
                <c:pt idx="2">
                  <c:v>-62450</c:v>
                </c:pt>
                <c:pt idx="3">
                  <c:v>-59800</c:v>
                </c:pt>
                <c:pt idx="4">
                  <c:v>-67560</c:v>
                </c:pt>
                <c:pt idx="5">
                  <c:v>-75600</c:v>
                </c:pt>
                <c:pt idx="6">
                  <c:v>-78900</c:v>
                </c:pt>
                <c:pt idx="7">
                  <c:v>-72430</c:v>
                </c:pt>
                <c:pt idx="8">
                  <c:v>-62300</c:v>
                </c:pt>
                <c:pt idx="9">
                  <c:v>-57400</c:v>
                </c:pt>
                <c:pt idx="10">
                  <c:v>-59800</c:v>
                </c:pt>
                <c:pt idx="11">
                  <c:v>-57600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8F-4523-B551-BA3AE8B25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98932479"/>
        <c:axId val="1149892111"/>
      </c:lineChart>
      <c:catAx>
        <c:axId val="10989324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149892111"/>
        <c:crosses val="autoZero"/>
        <c:auto val="1"/>
        <c:lblAlgn val="ctr"/>
        <c:lblOffset val="100"/>
        <c:noMultiLvlLbl val="0"/>
      </c:catAx>
      <c:valAx>
        <c:axId val="1149892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Kulut, 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0989324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Kokonaisliikevaihto vs. kulut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12280759038537002"/>
          <c:y val="0.11647667952712895"/>
          <c:w val="0.85655223014405868"/>
          <c:h val="0.49821157429268742"/>
        </c:manualLayout>
      </c:layout>
      <c:barChart>
        <c:barDir val="col"/>
        <c:grouping val="clustered"/>
        <c:varyColors val="0"/>
        <c:ser>
          <c:idx val="4"/>
          <c:order val="4"/>
          <c:tx>
            <c:strRef>
              <c:f>'Avainluvut kuukausittain'!$B$16</c:f>
              <c:strCache>
                <c:ptCount val="1"/>
                <c:pt idx="0">
                  <c:v>202X-1 liiketulos, €</c:v>
                </c:pt>
              </c:strCache>
            </c:strRef>
          </c:tx>
          <c:spPr>
            <a:solidFill>
              <a:srgbClr val="99CCFF"/>
            </a:solidFill>
            <a:ln>
              <a:noFill/>
            </a:ln>
            <a:effectLst/>
          </c:spPr>
          <c:invertIfNegative val="0"/>
          <c:val>
            <c:numRef>
              <c:f>'Avainluvut kuukausittain'!$D$16:$O$16</c:f>
              <c:numCache>
                <c:formatCode>#,##0</c:formatCode>
                <c:ptCount val="12"/>
                <c:pt idx="0">
                  <c:v>-14048</c:v>
                </c:pt>
                <c:pt idx="1">
                  <c:v>-18198</c:v>
                </c:pt>
                <c:pt idx="2">
                  <c:v>-8072</c:v>
                </c:pt>
                <c:pt idx="3">
                  <c:v>-15980</c:v>
                </c:pt>
                <c:pt idx="4">
                  <c:v>6126</c:v>
                </c:pt>
                <c:pt idx="5">
                  <c:v>6664</c:v>
                </c:pt>
                <c:pt idx="6">
                  <c:v>42796</c:v>
                </c:pt>
                <c:pt idx="7">
                  <c:v>25222</c:v>
                </c:pt>
                <c:pt idx="8">
                  <c:v>11510</c:v>
                </c:pt>
                <c:pt idx="9">
                  <c:v>11341</c:v>
                </c:pt>
                <c:pt idx="10">
                  <c:v>12560</c:v>
                </c:pt>
                <c:pt idx="11">
                  <c:v>4702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E25-4570-8326-686A1A4E1E5E}"/>
            </c:ext>
          </c:extLst>
        </c:ser>
        <c:ser>
          <c:idx val="5"/>
          <c:order val="5"/>
          <c:tx>
            <c:strRef>
              <c:f>'Avainluvut kuukausittain'!$B$29</c:f>
              <c:strCache>
                <c:ptCount val="1"/>
                <c:pt idx="0">
                  <c:v>202X liiketulos, €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val>
            <c:numRef>
              <c:f>'Avainluvut kuukausittain'!$D$29:$O$29</c:f>
              <c:numCache>
                <c:formatCode>#,##0</c:formatCode>
                <c:ptCount val="12"/>
                <c:pt idx="0">
                  <c:v>-14200</c:v>
                </c:pt>
                <c:pt idx="1">
                  <c:v>-15400</c:v>
                </c:pt>
                <c:pt idx="2">
                  <c:v>8150</c:v>
                </c:pt>
                <c:pt idx="3">
                  <c:v>4100</c:v>
                </c:pt>
                <c:pt idx="4">
                  <c:v>7530</c:v>
                </c:pt>
                <c:pt idx="5">
                  <c:v>2050</c:v>
                </c:pt>
                <c:pt idx="6">
                  <c:v>38900</c:v>
                </c:pt>
                <c:pt idx="7">
                  <c:v>12820</c:v>
                </c:pt>
                <c:pt idx="8">
                  <c:v>8600</c:v>
                </c:pt>
                <c:pt idx="9">
                  <c:v>8560</c:v>
                </c:pt>
                <c:pt idx="10">
                  <c:v>18400</c:v>
                </c:pt>
                <c:pt idx="11">
                  <c:v>-2600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E25-4570-8326-686A1A4E1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8932479"/>
        <c:axId val="1149892111"/>
      </c:barChart>
      <c:lineChart>
        <c:grouping val="standard"/>
        <c:varyColors val="0"/>
        <c:ser>
          <c:idx val="0"/>
          <c:order val="0"/>
          <c:tx>
            <c:strRef>
              <c:f>'Avainluvut kuukausittain'!$B$14</c:f>
              <c:strCache>
                <c:ptCount val="1"/>
                <c:pt idx="0">
                  <c:v>202X-1 kokonaisliikevaihto, €</c:v>
                </c:pt>
              </c:strCache>
            </c:strRef>
          </c:tx>
          <c:spPr>
            <a:ln w="28575" cap="rnd">
              <a:solidFill>
                <a:srgbClr val="99CCFF"/>
              </a:solidFill>
              <a:round/>
            </a:ln>
            <a:effectLst/>
          </c:spPr>
          <c:marker>
            <c:symbol val="none"/>
          </c:marker>
          <c:cat>
            <c:strRef>
              <c:f>'Avainluvut kuukausittain'!$D$6:$O$6</c:f>
              <c:strCache>
                <c:ptCount val="12"/>
                <c:pt idx="0">
                  <c:v>Tammi</c:v>
                </c:pt>
                <c:pt idx="1">
                  <c:v>Helmi</c:v>
                </c:pt>
                <c:pt idx="2">
                  <c:v>Maalis</c:v>
                </c:pt>
                <c:pt idx="3">
                  <c:v>Huhti</c:v>
                </c:pt>
                <c:pt idx="4">
                  <c:v>Touko</c:v>
                </c:pt>
                <c:pt idx="5">
                  <c:v>Kesä</c:v>
                </c:pt>
                <c:pt idx="6">
                  <c:v>Heinä</c:v>
                </c:pt>
                <c:pt idx="7">
                  <c:v>Elo</c:v>
                </c:pt>
                <c:pt idx="8">
                  <c:v>Syys</c:v>
                </c:pt>
                <c:pt idx="9">
                  <c:v>Loka</c:v>
                </c:pt>
                <c:pt idx="10">
                  <c:v>Marras</c:v>
                </c:pt>
                <c:pt idx="11">
                  <c:v>Joulu</c:v>
                </c:pt>
              </c:strCache>
            </c:strRef>
          </c:cat>
          <c:val>
            <c:numRef>
              <c:f>'Avainluvut kuukausittain'!$D$14:$O$14</c:f>
              <c:numCache>
                <c:formatCode>#,##0</c:formatCode>
                <c:ptCount val="12"/>
                <c:pt idx="0">
                  <c:v>41152</c:v>
                </c:pt>
                <c:pt idx="1">
                  <c:v>50052</c:v>
                </c:pt>
                <c:pt idx="2">
                  <c:v>52508</c:v>
                </c:pt>
                <c:pt idx="3">
                  <c:v>46520</c:v>
                </c:pt>
                <c:pt idx="4">
                  <c:v>64536</c:v>
                </c:pt>
                <c:pt idx="5">
                  <c:v>76224</c:v>
                </c:pt>
                <c:pt idx="6">
                  <c:v>115206</c:v>
                </c:pt>
                <c:pt idx="7">
                  <c:v>89452</c:v>
                </c:pt>
                <c:pt idx="8">
                  <c:v>69920</c:v>
                </c:pt>
                <c:pt idx="9">
                  <c:v>67701</c:v>
                </c:pt>
                <c:pt idx="10">
                  <c:v>75450</c:v>
                </c:pt>
                <c:pt idx="11">
                  <c:v>56502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25-4570-8326-686A1A4E1E5E}"/>
            </c:ext>
          </c:extLst>
        </c:ser>
        <c:ser>
          <c:idx val="1"/>
          <c:order val="1"/>
          <c:tx>
            <c:strRef>
              <c:f>'Avainluvut kuukausittain'!$B$15</c:f>
              <c:strCache>
                <c:ptCount val="1"/>
                <c:pt idx="0">
                  <c:v>202X-1 kulut, €</c:v>
                </c:pt>
              </c:strCache>
            </c:strRef>
          </c:tx>
          <c:spPr>
            <a:ln w="28575" cap="rnd">
              <a:solidFill>
                <a:srgbClr val="99CCFF"/>
              </a:solidFill>
              <a:round/>
            </a:ln>
            <a:effectLst/>
          </c:spPr>
          <c:marker>
            <c:symbol val="none"/>
          </c:marker>
          <c:cat>
            <c:strRef>
              <c:f>'Avainluvut kuukausittain'!$D$6:$O$6</c:f>
              <c:strCache>
                <c:ptCount val="12"/>
                <c:pt idx="0">
                  <c:v>Tammi</c:v>
                </c:pt>
                <c:pt idx="1">
                  <c:v>Helmi</c:v>
                </c:pt>
                <c:pt idx="2">
                  <c:v>Maalis</c:v>
                </c:pt>
                <c:pt idx="3">
                  <c:v>Huhti</c:v>
                </c:pt>
                <c:pt idx="4">
                  <c:v>Touko</c:v>
                </c:pt>
                <c:pt idx="5">
                  <c:v>Kesä</c:v>
                </c:pt>
                <c:pt idx="6">
                  <c:v>Heinä</c:v>
                </c:pt>
                <c:pt idx="7">
                  <c:v>Elo</c:v>
                </c:pt>
                <c:pt idx="8">
                  <c:v>Syys</c:v>
                </c:pt>
                <c:pt idx="9">
                  <c:v>Loka</c:v>
                </c:pt>
                <c:pt idx="10">
                  <c:v>Marras</c:v>
                </c:pt>
                <c:pt idx="11">
                  <c:v>Joulu</c:v>
                </c:pt>
              </c:strCache>
            </c:strRef>
          </c:cat>
          <c:val>
            <c:numRef>
              <c:f>'Avainluvut kuukausittain'!$D$15:$O$15</c:f>
              <c:numCache>
                <c:formatCode>0</c:formatCode>
                <c:ptCount val="12"/>
                <c:pt idx="0">
                  <c:v>-55200</c:v>
                </c:pt>
                <c:pt idx="1">
                  <c:v>-68250</c:v>
                </c:pt>
                <c:pt idx="2">
                  <c:v>-60580</c:v>
                </c:pt>
                <c:pt idx="3">
                  <c:v>-62500</c:v>
                </c:pt>
                <c:pt idx="4">
                  <c:v>-58410</c:v>
                </c:pt>
                <c:pt idx="5">
                  <c:v>-69560</c:v>
                </c:pt>
                <c:pt idx="6">
                  <c:v>-72410</c:v>
                </c:pt>
                <c:pt idx="7">
                  <c:v>-64230</c:v>
                </c:pt>
                <c:pt idx="8">
                  <c:v>-58410</c:v>
                </c:pt>
                <c:pt idx="9">
                  <c:v>-56360</c:v>
                </c:pt>
                <c:pt idx="10">
                  <c:v>-62890</c:v>
                </c:pt>
                <c:pt idx="11">
                  <c:v>-51800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25-4570-8326-686A1A4E1E5E}"/>
            </c:ext>
          </c:extLst>
        </c:ser>
        <c:ser>
          <c:idx val="2"/>
          <c:order val="2"/>
          <c:tx>
            <c:strRef>
              <c:f>'Avainluvut kuukausittain'!$B$27</c:f>
              <c:strCache>
                <c:ptCount val="1"/>
                <c:pt idx="0">
                  <c:v>202X kokonaisliikevaihto, €</c:v>
                </c:pt>
              </c:strCache>
            </c:strRef>
          </c:tx>
          <c:spPr>
            <a:ln w="28575" cap="rnd">
              <a:solidFill>
                <a:srgbClr val="FF9900"/>
              </a:solidFill>
              <a:round/>
            </a:ln>
            <a:effectLst/>
          </c:spPr>
          <c:marker>
            <c:symbol val="none"/>
          </c:marker>
          <c:cat>
            <c:strRef>
              <c:f>'Avainluvut kuukausittain'!$D$6:$O$6</c:f>
              <c:strCache>
                <c:ptCount val="12"/>
                <c:pt idx="0">
                  <c:v>Tammi</c:v>
                </c:pt>
                <c:pt idx="1">
                  <c:v>Helmi</c:v>
                </c:pt>
                <c:pt idx="2">
                  <c:v>Maalis</c:v>
                </c:pt>
                <c:pt idx="3">
                  <c:v>Huhti</c:v>
                </c:pt>
                <c:pt idx="4">
                  <c:v>Touko</c:v>
                </c:pt>
                <c:pt idx="5">
                  <c:v>Kesä</c:v>
                </c:pt>
                <c:pt idx="6">
                  <c:v>Heinä</c:v>
                </c:pt>
                <c:pt idx="7">
                  <c:v>Elo</c:v>
                </c:pt>
                <c:pt idx="8">
                  <c:v>Syys</c:v>
                </c:pt>
                <c:pt idx="9">
                  <c:v>Loka</c:v>
                </c:pt>
                <c:pt idx="10">
                  <c:v>Marras</c:v>
                </c:pt>
                <c:pt idx="11">
                  <c:v>Joulu</c:v>
                </c:pt>
              </c:strCache>
            </c:strRef>
          </c:cat>
          <c:val>
            <c:numRef>
              <c:f>'Avainluvut kuukausittain'!$D$27:$O$27</c:f>
              <c:numCache>
                <c:formatCode>#,##0</c:formatCode>
                <c:ptCount val="12"/>
                <c:pt idx="0">
                  <c:v>40700</c:v>
                </c:pt>
                <c:pt idx="1">
                  <c:v>54800</c:v>
                </c:pt>
                <c:pt idx="2">
                  <c:v>70600</c:v>
                </c:pt>
                <c:pt idx="3">
                  <c:v>63900</c:v>
                </c:pt>
                <c:pt idx="4">
                  <c:v>75090</c:v>
                </c:pt>
                <c:pt idx="5">
                  <c:v>77650</c:v>
                </c:pt>
                <c:pt idx="6">
                  <c:v>117800</c:v>
                </c:pt>
                <c:pt idx="7">
                  <c:v>85250</c:v>
                </c:pt>
                <c:pt idx="8">
                  <c:v>70900</c:v>
                </c:pt>
                <c:pt idx="9">
                  <c:v>65960</c:v>
                </c:pt>
                <c:pt idx="10">
                  <c:v>78200</c:v>
                </c:pt>
                <c:pt idx="11">
                  <c:v>55000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25-4570-8326-686A1A4E1E5E}"/>
            </c:ext>
          </c:extLst>
        </c:ser>
        <c:ser>
          <c:idx val="3"/>
          <c:order val="3"/>
          <c:tx>
            <c:strRef>
              <c:f>'Avainluvut kuukausittain'!$B$28</c:f>
              <c:strCache>
                <c:ptCount val="1"/>
                <c:pt idx="0">
                  <c:v>202X kulut, €</c:v>
                </c:pt>
              </c:strCache>
            </c:strRef>
          </c:tx>
          <c:spPr>
            <a:ln w="28575" cap="rnd">
              <a:solidFill>
                <a:srgbClr val="FF9900"/>
              </a:solidFill>
              <a:round/>
            </a:ln>
            <a:effectLst/>
          </c:spPr>
          <c:marker>
            <c:symbol val="none"/>
          </c:marker>
          <c:cat>
            <c:strRef>
              <c:f>'Avainluvut kuukausittain'!$D$6:$O$6</c:f>
              <c:strCache>
                <c:ptCount val="12"/>
                <c:pt idx="0">
                  <c:v>Tammi</c:v>
                </c:pt>
                <c:pt idx="1">
                  <c:v>Helmi</c:v>
                </c:pt>
                <c:pt idx="2">
                  <c:v>Maalis</c:v>
                </c:pt>
                <c:pt idx="3">
                  <c:v>Huhti</c:v>
                </c:pt>
                <c:pt idx="4">
                  <c:v>Touko</c:v>
                </c:pt>
                <c:pt idx="5">
                  <c:v>Kesä</c:v>
                </c:pt>
                <c:pt idx="6">
                  <c:v>Heinä</c:v>
                </c:pt>
                <c:pt idx="7">
                  <c:v>Elo</c:v>
                </c:pt>
                <c:pt idx="8">
                  <c:v>Syys</c:v>
                </c:pt>
                <c:pt idx="9">
                  <c:v>Loka</c:v>
                </c:pt>
                <c:pt idx="10">
                  <c:v>Marras</c:v>
                </c:pt>
                <c:pt idx="11">
                  <c:v>Joulu</c:v>
                </c:pt>
              </c:strCache>
            </c:strRef>
          </c:cat>
          <c:val>
            <c:numRef>
              <c:f>'Avainluvut kuukausittain'!$D$28:$O$28</c:f>
              <c:numCache>
                <c:formatCode>0</c:formatCode>
                <c:ptCount val="12"/>
                <c:pt idx="0">
                  <c:v>-54900</c:v>
                </c:pt>
                <c:pt idx="1">
                  <c:v>-70200</c:v>
                </c:pt>
                <c:pt idx="2">
                  <c:v>-62450</c:v>
                </c:pt>
                <c:pt idx="3">
                  <c:v>-59800</c:v>
                </c:pt>
                <c:pt idx="4">
                  <c:v>-67560</c:v>
                </c:pt>
                <c:pt idx="5">
                  <c:v>-75600</c:v>
                </c:pt>
                <c:pt idx="6">
                  <c:v>-78900</c:v>
                </c:pt>
                <c:pt idx="7">
                  <c:v>-72430</c:v>
                </c:pt>
                <c:pt idx="8">
                  <c:v>-62300</c:v>
                </c:pt>
                <c:pt idx="9">
                  <c:v>-57400</c:v>
                </c:pt>
                <c:pt idx="10">
                  <c:v>-59800</c:v>
                </c:pt>
                <c:pt idx="11">
                  <c:v>-57600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E25-4570-8326-686A1A4E1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932479"/>
        <c:axId val="1149892111"/>
      </c:lineChart>
      <c:catAx>
        <c:axId val="10989324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149892111"/>
        <c:crosses val="autoZero"/>
        <c:auto val="1"/>
        <c:lblAlgn val="ctr"/>
        <c:lblOffset val="100"/>
        <c:noMultiLvlLbl val="0"/>
      </c:catAx>
      <c:valAx>
        <c:axId val="1149892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 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0989324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675281663837815"/>
          <c:y val="0.783092646713197"/>
          <c:w val="0.55784081560769894"/>
          <c:h val="0.153211031780334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Kv.</a:t>
            </a:r>
            <a:r>
              <a:rPr lang="fi-FI" baseline="0"/>
              <a:t> asiakkaiden osuus % yöpymisvuorokausista</a:t>
            </a:r>
            <a:endParaRPr lang="fi-FI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'Avainluvut kuukausittain'!$C$6</c:f>
              <c:strCache>
                <c:ptCount val="1"/>
                <c:pt idx="0">
                  <c:v>202X-1</c:v>
                </c:pt>
              </c:strCache>
            </c:strRef>
          </c:tx>
          <c:spPr>
            <a:ln w="28575" cap="rnd">
              <a:solidFill>
                <a:srgbClr val="99CCFF"/>
              </a:solidFill>
              <a:round/>
            </a:ln>
            <a:effectLst/>
          </c:spPr>
          <c:marker>
            <c:symbol val="none"/>
          </c:marker>
          <c:val>
            <c:numRef>
              <c:f>'Avainluvut kuukausittain'!$D$8:$O$8</c:f>
              <c:numCache>
                <c:formatCode>0.0</c:formatCode>
                <c:ptCount val="12"/>
                <c:pt idx="0">
                  <c:v>5.6</c:v>
                </c:pt>
                <c:pt idx="1">
                  <c:v>8.8000000000000007</c:v>
                </c:pt>
                <c:pt idx="2">
                  <c:v>12</c:v>
                </c:pt>
                <c:pt idx="3">
                  <c:v>5.5</c:v>
                </c:pt>
                <c:pt idx="4">
                  <c:v>22.7</c:v>
                </c:pt>
                <c:pt idx="5">
                  <c:v>15.8</c:v>
                </c:pt>
                <c:pt idx="6">
                  <c:v>12.3</c:v>
                </c:pt>
                <c:pt idx="7">
                  <c:v>22.3</c:v>
                </c:pt>
                <c:pt idx="8">
                  <c:v>18.899999999999999</c:v>
                </c:pt>
                <c:pt idx="9">
                  <c:v>12.1</c:v>
                </c:pt>
                <c:pt idx="10">
                  <c:v>13.5</c:v>
                </c:pt>
                <c:pt idx="11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92-4809-A79C-50E188AC631D}"/>
            </c:ext>
          </c:extLst>
        </c:ser>
        <c:ser>
          <c:idx val="1"/>
          <c:order val="1"/>
          <c:tx>
            <c:strRef>
              <c:f>'Avainluvut kuukausittain'!$C$19</c:f>
              <c:strCache>
                <c:ptCount val="1"/>
                <c:pt idx="0">
                  <c:v>202X</c:v>
                </c:pt>
              </c:strCache>
            </c:strRef>
          </c:tx>
          <c:spPr>
            <a:ln w="28575" cap="rnd">
              <a:solidFill>
                <a:srgbClr val="FF9900"/>
              </a:solidFill>
              <a:round/>
            </a:ln>
            <a:effectLst/>
          </c:spPr>
          <c:marker>
            <c:symbol val="none"/>
          </c:marker>
          <c:val>
            <c:numRef>
              <c:f>'Avainluvut kuukausittain'!$D$21:$O$21</c:f>
              <c:numCache>
                <c:formatCode>0.0</c:formatCode>
                <c:ptCount val="12"/>
                <c:pt idx="0">
                  <c:v>8.1</c:v>
                </c:pt>
                <c:pt idx="1">
                  <c:v>11.4</c:v>
                </c:pt>
                <c:pt idx="2">
                  <c:v>16.3</c:v>
                </c:pt>
                <c:pt idx="3">
                  <c:v>7.8</c:v>
                </c:pt>
                <c:pt idx="4">
                  <c:v>16.2</c:v>
                </c:pt>
                <c:pt idx="5">
                  <c:v>25.9</c:v>
                </c:pt>
                <c:pt idx="6">
                  <c:v>8.4</c:v>
                </c:pt>
                <c:pt idx="7">
                  <c:v>20.5</c:v>
                </c:pt>
                <c:pt idx="8">
                  <c:v>15.7</c:v>
                </c:pt>
                <c:pt idx="9">
                  <c:v>15.1</c:v>
                </c:pt>
                <c:pt idx="10">
                  <c:v>18.600000000000001</c:v>
                </c:pt>
                <c:pt idx="11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92-4809-A79C-50E188AC6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5652928"/>
        <c:axId val="1402677920"/>
      </c:lineChart>
      <c:catAx>
        <c:axId val="165652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Kuukausi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402677920"/>
        <c:crosses val="autoZero"/>
        <c:auto val="1"/>
        <c:lblAlgn val="ctr"/>
        <c:lblOffset val="100"/>
        <c:noMultiLvlLbl val="0"/>
      </c:catAx>
      <c:valAx>
        <c:axId val="1402677920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5652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95250</xdr:rowOff>
    </xdr:from>
    <xdr:to>
      <xdr:col>1</xdr:col>
      <xdr:colOff>1475014</xdr:colOff>
      <xdr:row>2</xdr:row>
      <xdr:rowOff>190500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C51452FE-66F6-996B-2771-6FC3C0E04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95250"/>
          <a:ext cx="1360714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149413</xdr:colOff>
      <xdr:row>0</xdr:row>
      <xdr:rowOff>74706</xdr:rowOff>
    </xdr:from>
    <xdr:to>
      <xdr:col>22</xdr:col>
      <xdr:colOff>171827</xdr:colOff>
      <xdr:row>12</xdr:row>
      <xdr:rowOff>179295</xdr:rowOff>
    </xdr:to>
    <xdr:graphicFrame macro="">
      <xdr:nvGraphicFramePr>
        <xdr:cNvPr id="5" name="Kaavio 4">
          <a:extLst>
            <a:ext uri="{FF2B5EF4-FFF2-40B4-BE49-F238E27FC236}">
              <a16:creationId xmlns:a16="http://schemas.microsoft.com/office/drawing/2014/main" id="{BA7F2970-88B3-43AA-9383-D6F1327B18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52294</xdr:colOff>
      <xdr:row>0</xdr:row>
      <xdr:rowOff>74705</xdr:rowOff>
    </xdr:from>
    <xdr:to>
      <xdr:col>11</xdr:col>
      <xdr:colOff>74709</xdr:colOff>
      <xdr:row>12</xdr:row>
      <xdr:rowOff>171823</xdr:rowOff>
    </xdr:to>
    <xdr:graphicFrame macro="">
      <xdr:nvGraphicFramePr>
        <xdr:cNvPr id="6" name="Kaavio 5">
          <a:extLst>
            <a:ext uri="{FF2B5EF4-FFF2-40B4-BE49-F238E27FC236}">
              <a16:creationId xmlns:a16="http://schemas.microsoft.com/office/drawing/2014/main" id="{8521CCE4-B83D-46E1-8974-91A5DF9C19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52292</xdr:colOff>
      <xdr:row>13</xdr:row>
      <xdr:rowOff>93380</xdr:rowOff>
    </xdr:from>
    <xdr:to>
      <xdr:col>11</xdr:col>
      <xdr:colOff>67235</xdr:colOff>
      <xdr:row>26</xdr:row>
      <xdr:rowOff>29879</xdr:rowOff>
    </xdr:to>
    <xdr:graphicFrame macro="">
      <xdr:nvGraphicFramePr>
        <xdr:cNvPr id="7" name="Kaavio 6">
          <a:extLst>
            <a:ext uri="{FF2B5EF4-FFF2-40B4-BE49-F238E27FC236}">
              <a16:creationId xmlns:a16="http://schemas.microsoft.com/office/drawing/2014/main" id="{8B87F553-51A9-4825-9E76-E0F229986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44822</xdr:colOff>
      <xdr:row>26</xdr:row>
      <xdr:rowOff>74707</xdr:rowOff>
    </xdr:from>
    <xdr:to>
      <xdr:col>11</xdr:col>
      <xdr:colOff>59762</xdr:colOff>
      <xdr:row>38</xdr:row>
      <xdr:rowOff>171824</xdr:rowOff>
    </xdr:to>
    <xdr:graphicFrame macro="">
      <xdr:nvGraphicFramePr>
        <xdr:cNvPr id="8" name="Kaavio 7">
          <a:extLst>
            <a:ext uri="{FF2B5EF4-FFF2-40B4-BE49-F238E27FC236}">
              <a16:creationId xmlns:a16="http://schemas.microsoft.com/office/drawing/2014/main" id="{86AF7A21-BD78-4F03-8B8D-36629BE12C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149412</xdr:colOff>
      <xdr:row>13</xdr:row>
      <xdr:rowOff>74706</xdr:rowOff>
    </xdr:from>
    <xdr:to>
      <xdr:col>22</xdr:col>
      <xdr:colOff>179294</xdr:colOff>
      <xdr:row>25</xdr:row>
      <xdr:rowOff>171823</xdr:rowOff>
    </xdr:to>
    <xdr:graphicFrame macro="">
      <xdr:nvGraphicFramePr>
        <xdr:cNvPr id="9" name="Kaavio 8">
          <a:extLst>
            <a:ext uri="{FF2B5EF4-FFF2-40B4-BE49-F238E27FC236}">
              <a16:creationId xmlns:a16="http://schemas.microsoft.com/office/drawing/2014/main" id="{A1D76A05-21B9-4A2B-BFA0-8BA8582B40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141941</xdr:colOff>
      <xdr:row>26</xdr:row>
      <xdr:rowOff>74704</xdr:rowOff>
    </xdr:from>
    <xdr:to>
      <xdr:col>22</xdr:col>
      <xdr:colOff>171823</xdr:colOff>
      <xdr:row>41</xdr:row>
      <xdr:rowOff>179294</xdr:rowOff>
    </xdr:to>
    <xdr:graphicFrame macro="">
      <xdr:nvGraphicFramePr>
        <xdr:cNvPr id="10" name="Kaavio 9">
          <a:extLst>
            <a:ext uri="{FF2B5EF4-FFF2-40B4-BE49-F238E27FC236}">
              <a16:creationId xmlns:a16="http://schemas.microsoft.com/office/drawing/2014/main" id="{32FEC087-51D2-436B-B6AC-E673D189ED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33617</xdr:colOff>
      <xdr:row>39</xdr:row>
      <xdr:rowOff>179292</xdr:rowOff>
    </xdr:from>
    <xdr:to>
      <xdr:col>11</xdr:col>
      <xdr:colOff>78440</xdr:colOff>
      <xdr:row>54</xdr:row>
      <xdr:rowOff>69615</xdr:rowOff>
    </xdr:to>
    <xdr:graphicFrame macro="">
      <xdr:nvGraphicFramePr>
        <xdr:cNvPr id="3" name="Kaavio 2">
          <a:extLst>
            <a:ext uri="{FF2B5EF4-FFF2-40B4-BE49-F238E27FC236}">
              <a16:creationId xmlns:a16="http://schemas.microsoft.com/office/drawing/2014/main" id="{DD2F5E49-C308-49AC-A451-4AAD715199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24</xdr:col>
      <xdr:colOff>0</xdr:colOff>
      <xdr:row>1</xdr:row>
      <xdr:rowOff>0</xdr:rowOff>
    </xdr:from>
    <xdr:to>
      <xdr:col>26</xdr:col>
      <xdr:colOff>195302</xdr:colOff>
      <xdr:row>3</xdr:row>
      <xdr:rowOff>95250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9D1899B4-2AD7-4D12-8CFF-8C18D6E8A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84941" y="190500"/>
          <a:ext cx="1360714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7</xdr:col>
      <xdr:colOff>646339</xdr:colOff>
      <xdr:row>3</xdr:row>
      <xdr:rowOff>19050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BF6B47BD-88E0-488B-89F8-E97E4F52D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190500"/>
          <a:ext cx="1360714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Helena Puhakka-Tarvainen" id="{AC28FE1F-10F0-41FE-BB46-28622842FDFA}" userId="S::helena@lietsuhotel.fi::1bef5f60-db72-4a10-b3f2-539b232ccbf1" providerId="AD"/>
</personList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7" dT="2024-10-04T15:59:22.26" personId="{AC28FE1F-10F0-41FE-BB46-28622842FDFA}" id="{9A013F5A-B71F-4F76-A483-5E85CF059E3A}">
    <text>Käyttöaste = myydyt huoneet / myynnissä olevat huoneet</text>
  </threadedComment>
  <threadedComment ref="C8" dT="2024-10-04T18:00:02.58" personId="{AC28FE1F-10F0-41FE-BB46-28622842FDFA}" id="{88C450A8-3391-44CE-A2A8-F0B4681E57D1}">
    <text>Tilastokeskukselle raportoiduista yöpymisvuorokausista</text>
  </threadedComment>
  <threadedComment ref="C9" dT="2024-10-04T16:00:53.85" personId="{AC28FE1F-10F0-41FE-BB46-28622842FDFA}" id="{67F1A754-26D3-4603-A037-4EBD91BBD5F5}">
    <text>= yöpymisvuorokaudet / saapuvien vieraiden määrä</text>
  </threadedComment>
  <threadedComment ref="C10" dT="2024-10-04T16:02:31.73" personId="{AC28FE1F-10F0-41FE-BB46-28622842FDFA}" id="{69F68E72-01BD-44C2-8042-708E796F6774}">
    <text>= myytyjen huoneiden keskimääräinen myyntihinta (netto), ”average daily rate”</text>
  </threadedComment>
  <threadedComment ref="C11" dT="2024-10-04T16:04:13.68" personId="{AC28FE1F-10F0-41FE-BB46-28622842FDFA}" id="{80603148-B0DE-4526-89EA-20C1AC0EF70E}">
    <text>= nettotulo jaettuna kaikilla myynnissä olleilla huoneilla (”revenue per available room”)</text>
  </threadedComment>
  <threadedComment ref="C12" dT="2024-10-04T16:07:50.66" personId="{AC28FE1F-10F0-41FE-BB46-28622842FDFA}" id="{938E893B-10E0-4724-8531-D031E48A5111}">
    <text>Nettoliikevaihto</text>
  </threadedComment>
  <threadedComment ref="C13" dT="2024-10-04T16:08:04.67" personId="{AC28FE1F-10F0-41FE-BB46-28622842FDFA}" id="{D391464F-B3CE-4092-AFF4-92C751406213}">
    <text>Tähän sarakkeeseen muut tuotot kuten hanketuet</text>
  </threadedComment>
  <threadedComment ref="C14" dT="2024-10-04T16:09:22.92" personId="{AC28FE1F-10F0-41FE-BB46-28622842FDFA}" id="{B7CFEE51-9B70-44E8-ABB7-B6820B732AC9}">
    <text>= liikevaihto + liiketoiminnan muut tuotot</text>
  </threadedComment>
  <threadedComment ref="C15" dT="2024-10-04T16:09:39.64" personId="{AC28FE1F-10F0-41FE-BB46-28622842FDFA}" id="{A299303C-4CC4-45D5-9E7C-669041BF9D10}">
    <text>Nettokulut yhteensä kirjanpidosta</text>
  </threadedComment>
  <threadedComment ref="C16" dT="2024-10-04T15:56:53.76" personId="{AC28FE1F-10F0-41FE-BB46-28622842FDFA}" id="{00B2F5F9-55D2-48CC-9AD4-343A9949790A}">
    <text>Liikevoitto/-tappio ennen rahoituskuluja ja veroja</text>
  </threadedComment>
  <threadedComment ref="C17" dT="2024-10-04T17:38:47.96" personId="{AC28FE1F-10F0-41FE-BB46-28622842FDFA}" id="{798C922D-F557-4425-9EF5-54268759089E}">
    <text>Vuoden alusta</text>
  </threadedComment>
  <threadedComment ref="C20" dT="2024-10-04T15:59:22.26" personId="{AC28FE1F-10F0-41FE-BB46-28622842FDFA}" id="{7EAF3FB0-8458-47E7-B56B-40A1E21B0CA8}">
    <text>Käyttöaste = myydyt huoneet / myynnissä olevat huoneet</text>
  </threadedComment>
  <threadedComment ref="C21" dT="2024-10-04T18:00:02.58" personId="{AC28FE1F-10F0-41FE-BB46-28622842FDFA}" id="{04B1D178-B732-4645-9700-C85D8C2371DA}">
    <text>Tilastokeskukselle raportoiduista yöpymisvuorokausista</text>
  </threadedComment>
  <threadedComment ref="C22" dT="2024-10-04T16:00:53.85" personId="{AC28FE1F-10F0-41FE-BB46-28622842FDFA}" id="{AB876098-AE89-4E33-9F46-3A7A6BF3BA69}">
    <text>= myydyt huoneet /saapuneiden asiakkaiden määrä</text>
  </threadedComment>
  <threadedComment ref="C23" dT="2024-10-04T16:02:31.73" personId="{AC28FE1F-10F0-41FE-BB46-28622842FDFA}" id="{36304299-7815-44BE-AD7B-AB71A05409CF}">
    <text>= myytyjen huoneiden keskimääräinen myyntihinta (netto), ”average daily rate”</text>
  </threadedComment>
  <threadedComment ref="C24" dT="2024-10-04T16:04:13.68" personId="{AC28FE1F-10F0-41FE-BB46-28622842FDFA}" id="{7FFB9105-D87A-4FF8-854B-19BDC5489AC6}">
    <text>= nettotulo jaettuna kaikilla myynnissä olleilla huoneilla (”revenue per available room”)</text>
  </threadedComment>
  <threadedComment ref="C25" dT="2024-10-04T16:07:50.66" personId="{AC28FE1F-10F0-41FE-BB46-28622842FDFA}" id="{60670A77-56FB-4F42-A682-85172BE62D70}">
    <text>Nettoliikevaihto</text>
  </threadedComment>
  <threadedComment ref="C26" dT="2024-10-04T16:08:04.67" personId="{AC28FE1F-10F0-41FE-BB46-28622842FDFA}" id="{B0286C32-00D4-42CF-B23B-0EFCA84BC251}">
    <text>Tähän sarakkeeseen muut tuotot kuten hanketuet</text>
  </threadedComment>
  <threadedComment ref="C27" dT="2024-10-04T16:09:22.92" personId="{AC28FE1F-10F0-41FE-BB46-28622842FDFA}" id="{07F53596-F5E8-44D3-8F09-F661308C6FF7}">
    <text>= liikevaihto + liiketoiminnan muut tuotot</text>
  </threadedComment>
  <threadedComment ref="C28" dT="2024-10-04T16:09:39.64" personId="{AC28FE1F-10F0-41FE-BB46-28622842FDFA}" id="{800C5795-3887-42AA-B636-C1B62F2FD1EB}">
    <text>Nettokulut yhteensä kirjanpidosta</text>
  </threadedComment>
  <threadedComment ref="C29" dT="2024-10-04T15:56:53.76" personId="{AC28FE1F-10F0-41FE-BB46-28622842FDFA}" id="{E3682EE3-2749-4CE2-9952-8C020F091012}">
    <text>Liikevoitto/-tappio ennen rahoituskuluja ja veroja</text>
  </threadedComment>
  <threadedComment ref="C30" dT="2024-10-04T17:38:47.96" personId="{AC28FE1F-10F0-41FE-BB46-28622842FDFA}" id="{F98DEF56-E16E-4C33-9BBC-8D2D6464A02E}">
    <text>Vuoden alusta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6" dT="2024-10-04T18:40:40.67" personId="{AC28FE1F-10F0-41FE-BB46-28622842FDFA}" id="{ACBEAA7A-D5BF-4C73-BA27-AA68BA712DCD}">
    <text>Lukuja havainnollistamaan voi käyttää myös esimerkiksi värikoodeja</text>
  </threadedComment>
  <threadedComment ref="B7" dT="2024-10-04T18:14:19.18" personId="{AC28FE1F-10F0-41FE-BB46-28622842FDFA}" id="{C8E8B5BE-1E65-45BB-BE2C-55338F299270}">
    <text>Ilman vapaita (vuosivapaat, sairauspoissaolot, tasoitusvapaat)</text>
  </threadedComment>
  <threadedComment ref="B8" dT="2024-10-04T18:21:17.37" personId="{AC28FE1F-10F0-41FE-BB46-28622842FDFA}" id="{4D01EDDF-0CBF-48AE-9F56-C2C00CDFCB68}">
    <text xml:space="preserve">Käytetty kuukausittaista työtuntimäärää 152 h
</text>
  </threadedComment>
  <threadedComment ref="B9" dT="2024-10-04T18:27:12.52" personId="{AC28FE1F-10F0-41FE-BB46-28622842FDFA}" id="{F64BCDC7-F90E-462D-B4AF-D2D39CA8EDC0}">
    <text>Tässä voi käyttää muunlaistakin jakoa henkilöstöryhmien välillä</text>
  </threadedComment>
  <threadedComment ref="B10" dT="2024-10-04T18:21:04.64" personId="{AC28FE1F-10F0-41FE-BB46-28622842FDFA}" id="{63702F7D-7672-40AC-AA3B-6A951FD6F5A2}">
    <text>Käytetty kuukausittaista työtuntimäärää 152 h</text>
  </threadedComment>
  <threadedComment ref="B11" dT="2024-10-04T18:27:17.95" personId="{AC28FE1F-10F0-41FE-BB46-28622842FDFA}" id="{58A4C75D-854A-406A-B47B-5D5E8A877A3F}">
    <text xml:space="preserve">Tässä voi käyttää muunlaistakin jakoa henkilöstöryhmien välillä
</text>
  </threadedComment>
  <threadedComment ref="B12" dT="2024-10-04T18:21:09.72" personId="{AC28FE1F-10F0-41FE-BB46-28622842FDFA}" id="{28B3DCF2-AD7F-40D4-9069-6E6ABFEE1446}">
    <text xml:space="preserve">Käytetty kuukausittaista työtuntimäärää 152 h
</text>
  </threadedComment>
  <threadedComment ref="B14" dT="2024-10-04T18:24:24.93" personId="{AC28FE1F-10F0-41FE-BB46-28622842FDFA}" id="{0E3DB162-AF99-4DC5-A6B3-8861B444C896}">
    <text>Tärkeä indikaattori työhyvinvoinnin kannalta</text>
  </threadedComment>
  <threadedComment ref="B15" dT="2024-10-04T18:27:33.76" personId="{AC28FE1F-10F0-41FE-BB46-28622842FDFA}" id="{9650B758-1AB1-4418-AED1-A2A678410059}">
    <text>Siivottavien huoneiden määrä</text>
  </threadedComment>
  <threadedComment ref="B16" dT="2024-10-04T18:28:09.24" personId="{AC28FE1F-10F0-41FE-BB46-28622842FDFA}" id="{BC12674D-9071-43E9-8ED2-658B1AB92F41}">
    <text>= Kerroshuollon työtunnit / lähteneiden siivottavien huoneiden määrä</text>
  </threadedComment>
  <threadedComment ref="B17" dT="2024-10-04T18:18:09.28" personId="{AC28FE1F-10F0-41FE-BB46-28622842FDFA}" id="{E95FDA9A-FC3E-41D5-8BFA-3D506C71F604}">
    <text>MaRa TES, käytetty arviota 15 €/h</text>
  </threadedComment>
  <threadedComment ref="B18" dT="2024-10-04T18:28:37.65" personId="{AC28FE1F-10F0-41FE-BB46-28622842FDFA}" id="{5F0504C3-E1A4-4DD8-A464-1C858CDE3356}">
    <text>= Kerroshuollon + vastaanoton työtunnit /lähteneiden huoneiden määrä</text>
  </threadedComment>
  <threadedComment ref="B20" dT="2024-10-04T18:29:26.62" personId="{AC28FE1F-10F0-41FE-BB46-28622842FDFA}" id="{9D407E95-B6B8-46AD-8C43-809B8211AC1F}">
    <text>Majoitustoiminnan liikevaihto (kirjanpitoaineistosta); on määrittelykysymys sisällytetäänkö lukuun myös ruokapalvelut tai muita osa-alueita (riippuu yrityksen rakenteesta)</text>
  </threadedComment>
  <threadedComment ref="B21" dT="2024-10-04T18:30:21.78" personId="{AC28FE1F-10F0-41FE-BB46-28622842FDFA}" id="{CD1A4A3E-2A92-48AD-9E89-16A00CCD6DC6}">
    <text>= Työtuntien määrä, jolla on saavutettu 1000 € liikevaihto</text>
  </threadedComment>
  <threadedComment ref="B22" dT="2024-10-04T18:30:53.02" personId="{AC28FE1F-10F0-41FE-BB46-28622842FDFA}" id="{C54EBFEB-E89B-4ED3-8E1A-588EA1DF3FEC}">
    <text>Käyttöaste = myydyt huoneet / myynnissä olevat huoneet</text>
  </threadedComment>
  <threadedComment ref="B23" dT="2024-10-04T18:31:20.58" personId="{AC28FE1F-10F0-41FE-BB46-28622842FDFA}" id="{705DFAC3-4687-44CD-8E17-0B76308FD5E7}">
    <text>Suhteuttaa paljonko työtunteja kuluu suhteessa saavutettuun käyttöasteeseen (epävirallinen indikaattori)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A9A62-C137-483B-8332-85650F14AF61}">
  <dimension ref="B3:U42"/>
  <sheetViews>
    <sheetView tabSelected="1" zoomScaleNormal="100" workbookViewId="0">
      <pane xSplit="3" topLeftCell="D1" activePane="topRight" state="frozen"/>
      <selection pane="topRight" activeCell="F35" sqref="F35"/>
    </sheetView>
  </sheetViews>
  <sheetFormatPr defaultRowHeight="15" x14ac:dyDescent="0.25"/>
  <cols>
    <col min="1" max="1" width="3.42578125" customWidth="1"/>
    <col min="2" max="2" width="24.85546875" bestFit="1" customWidth="1"/>
    <col min="3" max="3" width="27.5703125" customWidth="1"/>
    <col min="4" max="15" width="12.7109375" style="1" customWidth="1"/>
    <col min="16" max="16" width="12.7109375" customWidth="1"/>
    <col min="17" max="17" width="13.7109375" customWidth="1"/>
    <col min="18" max="18" width="5.85546875" customWidth="1"/>
    <col min="19" max="41" width="8.42578125" customWidth="1"/>
  </cols>
  <sheetData>
    <row r="3" spans="2:18" ht="21" x14ac:dyDescent="0.35">
      <c r="C3" s="44" t="s">
        <v>78</v>
      </c>
      <c r="D3" s="45"/>
      <c r="E3" s="45"/>
      <c r="F3" s="45"/>
      <c r="G3" s="45"/>
      <c r="H3" s="45"/>
      <c r="I3" s="45"/>
    </row>
    <row r="5" spans="2:18" ht="15.75" thickBot="1" x14ac:dyDescent="0.3">
      <c r="P5" s="2"/>
    </row>
    <row r="6" spans="2:18" ht="15.75" x14ac:dyDescent="0.25">
      <c r="C6" s="71" t="s">
        <v>31</v>
      </c>
      <c r="D6" s="76" t="s">
        <v>5</v>
      </c>
      <c r="E6" s="55" t="s">
        <v>6</v>
      </c>
      <c r="F6" s="56" t="s">
        <v>7</v>
      </c>
      <c r="G6" s="55" t="s">
        <v>8</v>
      </c>
      <c r="H6" s="55" t="s">
        <v>9</v>
      </c>
      <c r="I6" s="55" t="s">
        <v>10</v>
      </c>
      <c r="J6" s="55" t="s">
        <v>11</v>
      </c>
      <c r="K6" s="55" t="s">
        <v>12</v>
      </c>
      <c r="L6" s="55" t="s">
        <v>13</v>
      </c>
      <c r="M6" s="55" t="s">
        <v>14</v>
      </c>
      <c r="N6" s="55" t="s">
        <v>15</v>
      </c>
      <c r="O6" s="55" t="s">
        <v>16</v>
      </c>
      <c r="P6" s="55" t="s">
        <v>27</v>
      </c>
      <c r="Q6" s="57" t="s">
        <v>33</v>
      </c>
    </row>
    <row r="7" spans="2:18" x14ac:dyDescent="0.25">
      <c r="C7" s="72" t="s">
        <v>0</v>
      </c>
      <c r="D7" s="77">
        <v>45</v>
      </c>
      <c r="E7" s="46">
        <v>55</v>
      </c>
      <c r="F7" s="46">
        <v>62</v>
      </c>
      <c r="G7" s="46">
        <v>55</v>
      </c>
      <c r="H7" s="46">
        <v>65</v>
      </c>
      <c r="I7" s="46">
        <v>70</v>
      </c>
      <c r="J7" s="46">
        <v>90</v>
      </c>
      <c r="K7" s="46">
        <v>85</v>
      </c>
      <c r="L7" s="46">
        <v>75</v>
      </c>
      <c r="M7" s="46">
        <v>68</v>
      </c>
      <c r="N7" s="46">
        <v>75</v>
      </c>
      <c r="O7" s="46">
        <v>52</v>
      </c>
      <c r="P7" s="50">
        <v>66.400000000000006</v>
      </c>
      <c r="Q7" s="58">
        <v>70</v>
      </c>
    </row>
    <row r="8" spans="2:18" x14ac:dyDescent="0.25">
      <c r="C8" s="72" t="s">
        <v>42</v>
      </c>
      <c r="D8" s="77">
        <v>5.6</v>
      </c>
      <c r="E8" s="46">
        <v>8.8000000000000007</v>
      </c>
      <c r="F8" s="46">
        <v>12</v>
      </c>
      <c r="G8" s="46">
        <v>5.5</v>
      </c>
      <c r="H8" s="46">
        <v>22.7</v>
      </c>
      <c r="I8" s="46">
        <v>15.8</v>
      </c>
      <c r="J8" s="46">
        <v>12.3</v>
      </c>
      <c r="K8" s="46">
        <v>22.3</v>
      </c>
      <c r="L8" s="46">
        <v>18.899999999999999</v>
      </c>
      <c r="M8" s="46">
        <v>12.1</v>
      </c>
      <c r="N8" s="46">
        <v>13.5</v>
      </c>
      <c r="O8" s="46">
        <v>3.2</v>
      </c>
      <c r="P8" s="50">
        <v>12.7</v>
      </c>
      <c r="Q8" s="58">
        <v>15</v>
      </c>
    </row>
    <row r="9" spans="2:18" x14ac:dyDescent="0.25">
      <c r="C9" s="72" t="s">
        <v>2</v>
      </c>
      <c r="D9" s="78">
        <v>1.65</v>
      </c>
      <c r="E9" s="49">
        <v>2.23</v>
      </c>
      <c r="F9" s="49">
        <v>1.58</v>
      </c>
      <c r="G9" s="49">
        <v>2.0099999999999998</v>
      </c>
      <c r="H9" s="49">
        <v>1.75</v>
      </c>
      <c r="I9" s="49">
        <v>1.65</v>
      </c>
      <c r="J9" s="49">
        <v>2.12</v>
      </c>
      <c r="K9" s="49">
        <v>1.8</v>
      </c>
      <c r="L9" s="49">
        <v>1.92</v>
      </c>
      <c r="M9" s="49">
        <v>2.0299999999999998</v>
      </c>
      <c r="N9" s="49">
        <v>2.4500000000000002</v>
      </c>
      <c r="O9" s="49">
        <v>1.92</v>
      </c>
      <c r="P9" s="48">
        <v>1.95</v>
      </c>
      <c r="Q9" s="58">
        <v>2</v>
      </c>
    </row>
    <row r="10" spans="2:18" x14ac:dyDescent="0.25">
      <c r="C10" s="72" t="s">
        <v>28</v>
      </c>
      <c r="D10" s="77">
        <v>85.3</v>
      </c>
      <c r="E10" s="46">
        <v>92.5</v>
      </c>
      <c r="F10" s="46">
        <v>81.099999999999994</v>
      </c>
      <c r="G10" s="46">
        <v>93.6</v>
      </c>
      <c r="H10" s="47">
        <v>98.4</v>
      </c>
      <c r="I10" s="47">
        <v>101.1</v>
      </c>
      <c r="J10" s="47">
        <v>118.5</v>
      </c>
      <c r="K10" s="47">
        <v>112.6</v>
      </c>
      <c r="L10" s="47">
        <v>98.2</v>
      </c>
      <c r="M10" s="47">
        <v>92.5</v>
      </c>
      <c r="N10" s="47">
        <v>96.3</v>
      </c>
      <c r="O10" s="47">
        <v>85.2</v>
      </c>
      <c r="P10" s="48">
        <v>96.2</v>
      </c>
      <c r="Q10" s="58">
        <v>100</v>
      </c>
    </row>
    <row r="11" spans="2:18" x14ac:dyDescent="0.25">
      <c r="C11" s="72" t="s">
        <v>1</v>
      </c>
      <c r="D11" s="77">
        <v>51.2</v>
      </c>
      <c r="E11" s="46">
        <v>52.5</v>
      </c>
      <c r="F11" s="46">
        <v>55.5</v>
      </c>
      <c r="G11" s="46">
        <v>42.9</v>
      </c>
      <c r="H11" s="46">
        <v>58.3</v>
      </c>
      <c r="I11" s="46">
        <v>71.5</v>
      </c>
      <c r="J11" s="46">
        <v>112.6</v>
      </c>
      <c r="K11" s="46">
        <v>88.6</v>
      </c>
      <c r="L11" s="46">
        <v>75.2</v>
      </c>
      <c r="M11" s="46">
        <v>63.9</v>
      </c>
      <c r="N11" s="46">
        <v>75.400000000000006</v>
      </c>
      <c r="O11" s="46">
        <v>48.2</v>
      </c>
      <c r="P11" s="50">
        <v>66.3</v>
      </c>
      <c r="Q11" s="58">
        <v>70</v>
      </c>
    </row>
    <row r="12" spans="2:18" x14ac:dyDescent="0.25">
      <c r="C12" s="72" t="s">
        <v>3</v>
      </c>
      <c r="D12" s="79">
        <v>38652</v>
      </c>
      <c r="E12" s="26">
        <v>47852</v>
      </c>
      <c r="F12" s="51">
        <v>51258</v>
      </c>
      <c r="G12" s="51">
        <v>46520</v>
      </c>
      <c r="H12" s="51">
        <v>62036</v>
      </c>
      <c r="I12" s="51">
        <v>75024</v>
      </c>
      <c r="J12" s="51">
        <v>115206</v>
      </c>
      <c r="K12" s="51">
        <v>88952</v>
      </c>
      <c r="L12" s="51">
        <v>68520</v>
      </c>
      <c r="M12" s="51">
        <v>65201</v>
      </c>
      <c r="N12" s="51">
        <v>72150</v>
      </c>
      <c r="O12" s="51">
        <v>56302</v>
      </c>
      <c r="P12" s="52">
        <f>SUM(D12:O12)</f>
        <v>787673</v>
      </c>
      <c r="Q12" s="59">
        <v>800000</v>
      </c>
    </row>
    <row r="13" spans="2:18" x14ac:dyDescent="0.25">
      <c r="C13" s="72" t="s">
        <v>4</v>
      </c>
      <c r="D13" s="79">
        <v>2500</v>
      </c>
      <c r="E13" s="26">
        <v>2200</v>
      </c>
      <c r="F13" s="51">
        <v>1250</v>
      </c>
      <c r="G13" s="51">
        <v>0</v>
      </c>
      <c r="H13" s="51">
        <v>2500</v>
      </c>
      <c r="I13" s="51">
        <v>1200</v>
      </c>
      <c r="J13" s="51">
        <v>0</v>
      </c>
      <c r="K13" s="51">
        <v>500</v>
      </c>
      <c r="L13" s="51">
        <v>1400</v>
      </c>
      <c r="M13" s="51">
        <v>2500</v>
      </c>
      <c r="N13" s="51">
        <v>3300</v>
      </c>
      <c r="O13" s="51">
        <v>200</v>
      </c>
      <c r="P13" s="52">
        <f>SUM(D13:O13)</f>
        <v>17550</v>
      </c>
      <c r="Q13" s="59">
        <v>20000</v>
      </c>
    </row>
    <row r="14" spans="2:18" x14ac:dyDescent="0.25">
      <c r="B14" s="2" t="s">
        <v>37</v>
      </c>
      <c r="C14" s="72" t="s">
        <v>26</v>
      </c>
      <c r="D14" s="79">
        <f>D12+D13</f>
        <v>41152</v>
      </c>
      <c r="E14" s="26">
        <f t="shared" ref="E14:O14" si="0">E12+E13</f>
        <v>50052</v>
      </c>
      <c r="F14" s="26">
        <f t="shared" si="0"/>
        <v>52508</v>
      </c>
      <c r="G14" s="26">
        <f t="shared" si="0"/>
        <v>46520</v>
      </c>
      <c r="H14" s="26">
        <f t="shared" si="0"/>
        <v>64536</v>
      </c>
      <c r="I14" s="26">
        <f t="shared" si="0"/>
        <v>76224</v>
      </c>
      <c r="J14" s="26">
        <f t="shared" si="0"/>
        <v>115206</v>
      </c>
      <c r="K14" s="26">
        <f t="shared" si="0"/>
        <v>89452</v>
      </c>
      <c r="L14" s="26">
        <f t="shared" si="0"/>
        <v>69920</v>
      </c>
      <c r="M14" s="26">
        <f t="shared" si="0"/>
        <v>67701</v>
      </c>
      <c r="N14" s="26">
        <f t="shared" si="0"/>
        <v>75450</v>
      </c>
      <c r="O14" s="26">
        <f t="shared" si="0"/>
        <v>56502</v>
      </c>
      <c r="P14" s="52">
        <f>SUM(D14:O14)</f>
        <v>805223</v>
      </c>
      <c r="Q14" s="60">
        <v>820000</v>
      </c>
    </row>
    <row r="15" spans="2:18" x14ac:dyDescent="0.25">
      <c r="B15" s="2" t="s">
        <v>36</v>
      </c>
      <c r="C15" s="73" t="s">
        <v>25</v>
      </c>
      <c r="D15" s="80">
        <v>-55200</v>
      </c>
      <c r="E15" s="54">
        <v>-68250</v>
      </c>
      <c r="F15" s="54">
        <v>-60580</v>
      </c>
      <c r="G15" s="54">
        <v>-62500</v>
      </c>
      <c r="H15" s="54">
        <v>-58410</v>
      </c>
      <c r="I15" s="54">
        <v>-69560</v>
      </c>
      <c r="J15" s="54">
        <v>-72410</v>
      </c>
      <c r="K15" s="54">
        <v>-64230</v>
      </c>
      <c r="L15" s="54">
        <v>-58410</v>
      </c>
      <c r="M15" s="54">
        <v>-56360</v>
      </c>
      <c r="N15" s="54">
        <v>-62890</v>
      </c>
      <c r="O15" s="54">
        <v>-51800</v>
      </c>
      <c r="P15" s="52">
        <f>SUM(D15:O15)</f>
        <v>-740600</v>
      </c>
      <c r="Q15" s="61">
        <v>-750000</v>
      </c>
    </row>
    <row r="16" spans="2:18" x14ac:dyDescent="0.25">
      <c r="B16" s="2" t="s">
        <v>38</v>
      </c>
      <c r="C16" s="74" t="s">
        <v>35</v>
      </c>
      <c r="D16" s="81">
        <f>D14+D15</f>
        <v>-14048</v>
      </c>
      <c r="E16" s="53">
        <f t="shared" ref="E16:O16" si="1">E14+E15</f>
        <v>-18198</v>
      </c>
      <c r="F16" s="53">
        <f t="shared" si="1"/>
        <v>-8072</v>
      </c>
      <c r="G16" s="53">
        <f t="shared" si="1"/>
        <v>-15980</v>
      </c>
      <c r="H16" s="53">
        <f t="shared" si="1"/>
        <v>6126</v>
      </c>
      <c r="I16" s="53">
        <f t="shared" si="1"/>
        <v>6664</v>
      </c>
      <c r="J16" s="53">
        <f t="shared" si="1"/>
        <v>42796</v>
      </c>
      <c r="K16" s="53">
        <f t="shared" si="1"/>
        <v>25222</v>
      </c>
      <c r="L16" s="53">
        <f t="shared" si="1"/>
        <v>11510</v>
      </c>
      <c r="M16" s="53">
        <f t="shared" si="1"/>
        <v>11341</v>
      </c>
      <c r="N16" s="53">
        <f t="shared" si="1"/>
        <v>12560</v>
      </c>
      <c r="O16" s="53">
        <f t="shared" si="1"/>
        <v>4702</v>
      </c>
      <c r="P16" s="52">
        <f>SUM(D16:O16)</f>
        <v>64623</v>
      </c>
      <c r="Q16" s="62">
        <v>30000</v>
      </c>
      <c r="R16" s="2"/>
    </row>
    <row r="17" spans="2:21" ht="15.75" thickBot="1" x14ac:dyDescent="0.3">
      <c r="B17" s="2"/>
      <c r="C17" s="75" t="s">
        <v>24</v>
      </c>
      <c r="D17" s="82">
        <f>D16</f>
        <v>-14048</v>
      </c>
      <c r="E17" s="63">
        <f>D17+E16</f>
        <v>-32246</v>
      </c>
      <c r="F17" s="63">
        <f>E17+F16</f>
        <v>-40318</v>
      </c>
      <c r="G17" s="63">
        <f>F17+G16</f>
        <v>-56298</v>
      </c>
      <c r="H17" s="63">
        <f>G17+H16</f>
        <v>-50172</v>
      </c>
      <c r="I17" s="63">
        <f>H17+I16</f>
        <v>-43508</v>
      </c>
      <c r="J17" s="63">
        <f t="shared" ref="J17:M17" si="2">I17+J16</f>
        <v>-712</v>
      </c>
      <c r="K17" s="63">
        <f t="shared" si="2"/>
        <v>24510</v>
      </c>
      <c r="L17" s="63">
        <f t="shared" si="2"/>
        <v>36020</v>
      </c>
      <c r="M17" s="63">
        <f t="shared" si="2"/>
        <v>47361</v>
      </c>
      <c r="N17" s="63">
        <f>M17+N16</f>
        <v>59921</v>
      </c>
      <c r="O17" s="63">
        <f>N17+O16</f>
        <v>64623</v>
      </c>
      <c r="P17" s="64"/>
      <c r="Q17" s="65"/>
    </row>
    <row r="18" spans="2:21" ht="15.75" thickBot="1" x14ac:dyDescent="0.3">
      <c r="B18" s="2"/>
      <c r="S18" s="40"/>
    </row>
    <row r="19" spans="2:21" ht="15.75" x14ac:dyDescent="0.25">
      <c r="B19" s="2"/>
      <c r="C19" s="83" t="s">
        <v>32</v>
      </c>
      <c r="D19" s="76" t="s">
        <v>5</v>
      </c>
      <c r="E19" s="55" t="s">
        <v>6</v>
      </c>
      <c r="F19" s="56" t="s">
        <v>7</v>
      </c>
      <c r="G19" s="55" t="s">
        <v>8</v>
      </c>
      <c r="H19" s="55" t="s">
        <v>9</v>
      </c>
      <c r="I19" s="55" t="s">
        <v>10</v>
      </c>
      <c r="J19" s="55" t="s">
        <v>11</v>
      </c>
      <c r="K19" s="55" t="s">
        <v>12</v>
      </c>
      <c r="L19" s="55" t="s">
        <v>13</v>
      </c>
      <c r="M19" s="55" t="s">
        <v>14</v>
      </c>
      <c r="N19" s="55" t="s">
        <v>15</v>
      </c>
      <c r="O19" s="55" t="s">
        <v>16</v>
      </c>
      <c r="P19" s="67" t="s">
        <v>27</v>
      </c>
      <c r="Q19" s="68" t="s">
        <v>34</v>
      </c>
      <c r="S19" s="41"/>
    </row>
    <row r="20" spans="2:21" x14ac:dyDescent="0.25">
      <c r="B20" s="2"/>
      <c r="C20" s="72" t="s">
        <v>0</v>
      </c>
      <c r="D20" s="77">
        <v>33.5</v>
      </c>
      <c r="E20" s="46">
        <v>58.6</v>
      </c>
      <c r="F20" s="46">
        <v>69.3</v>
      </c>
      <c r="G20" s="47">
        <v>57.6</v>
      </c>
      <c r="H20" s="47">
        <v>73.2</v>
      </c>
      <c r="I20" s="47">
        <v>74.599999999999994</v>
      </c>
      <c r="J20" s="47">
        <v>91.5</v>
      </c>
      <c r="K20" s="47">
        <v>78.599999999999994</v>
      </c>
      <c r="L20" s="47">
        <v>76.3</v>
      </c>
      <c r="M20" s="47">
        <v>64.2</v>
      </c>
      <c r="N20" s="47">
        <v>82.3</v>
      </c>
      <c r="O20" s="47">
        <v>54.6</v>
      </c>
      <c r="P20" s="48">
        <v>67.8</v>
      </c>
      <c r="Q20" s="58">
        <v>70</v>
      </c>
      <c r="S20" s="35"/>
    </row>
    <row r="21" spans="2:21" x14ac:dyDescent="0.25">
      <c r="B21" s="2"/>
      <c r="C21" s="72" t="s">
        <v>42</v>
      </c>
      <c r="D21" s="77">
        <v>8.1</v>
      </c>
      <c r="E21" s="46">
        <v>11.4</v>
      </c>
      <c r="F21" s="46">
        <v>16.3</v>
      </c>
      <c r="G21" s="46">
        <v>7.8</v>
      </c>
      <c r="H21" s="46">
        <v>16.2</v>
      </c>
      <c r="I21" s="46">
        <v>25.9</v>
      </c>
      <c r="J21" s="46">
        <v>8.4</v>
      </c>
      <c r="K21" s="46">
        <v>20.5</v>
      </c>
      <c r="L21" s="46">
        <v>15.7</v>
      </c>
      <c r="M21" s="46">
        <v>15.1</v>
      </c>
      <c r="N21" s="46">
        <v>18.600000000000001</v>
      </c>
      <c r="O21" s="46">
        <v>4.9000000000000004</v>
      </c>
      <c r="P21" s="50">
        <f>AVERAGE(D21:O21)</f>
        <v>14.074999999999998</v>
      </c>
      <c r="Q21" s="58">
        <v>18</v>
      </c>
      <c r="S21" s="35"/>
    </row>
    <row r="22" spans="2:21" x14ac:dyDescent="0.25">
      <c r="B22" s="2"/>
      <c r="C22" s="72" t="s">
        <v>2</v>
      </c>
      <c r="D22" s="78">
        <v>1.74</v>
      </c>
      <c r="E22" s="49">
        <v>2.14</v>
      </c>
      <c r="F22" s="49">
        <v>1.78</v>
      </c>
      <c r="G22" s="49">
        <v>2.06</v>
      </c>
      <c r="H22" s="49">
        <v>1.86</v>
      </c>
      <c r="I22" s="49">
        <v>1.66</v>
      </c>
      <c r="J22" s="49">
        <v>1.97</v>
      </c>
      <c r="K22" s="49">
        <v>2.0499999999999998</v>
      </c>
      <c r="L22" s="49">
        <v>1.93</v>
      </c>
      <c r="M22" s="49">
        <v>1.85</v>
      </c>
      <c r="N22" s="49">
        <v>2.63</v>
      </c>
      <c r="O22" s="49">
        <v>1.89</v>
      </c>
      <c r="P22" s="48">
        <v>1.96</v>
      </c>
      <c r="Q22" s="69">
        <v>2</v>
      </c>
      <c r="S22" s="35"/>
    </row>
    <row r="23" spans="2:21" x14ac:dyDescent="0.25">
      <c r="B23" s="2"/>
      <c r="C23" s="72" t="s">
        <v>28</v>
      </c>
      <c r="D23" s="77">
        <v>86.3</v>
      </c>
      <c r="E23" s="46">
        <v>91.7</v>
      </c>
      <c r="F23" s="46">
        <v>83.39</v>
      </c>
      <c r="G23" s="46">
        <v>88.9</v>
      </c>
      <c r="H23" s="47">
        <v>94.6</v>
      </c>
      <c r="I23" s="47">
        <v>102.6</v>
      </c>
      <c r="J23" s="47">
        <v>120.1</v>
      </c>
      <c r="K23" s="47">
        <v>110.9</v>
      </c>
      <c r="L23" s="47">
        <v>93.5</v>
      </c>
      <c r="M23" s="47">
        <v>90.1</v>
      </c>
      <c r="N23" s="47">
        <v>94.6</v>
      </c>
      <c r="O23" s="47">
        <v>84.8</v>
      </c>
      <c r="P23" s="48">
        <v>95.12</v>
      </c>
      <c r="Q23" s="58">
        <v>100</v>
      </c>
      <c r="R23" s="66"/>
      <c r="S23" s="39"/>
      <c r="U23" s="2"/>
    </row>
    <row r="24" spans="2:21" x14ac:dyDescent="0.25">
      <c r="B24" s="2"/>
      <c r="C24" s="72" t="s">
        <v>1</v>
      </c>
      <c r="D24" s="77">
        <v>42.3</v>
      </c>
      <c r="E24" s="46">
        <v>53.6</v>
      </c>
      <c r="F24" s="46">
        <v>68.8</v>
      </c>
      <c r="G24" s="46">
        <v>64.599999999999994</v>
      </c>
      <c r="H24" s="47">
        <v>79.2</v>
      </c>
      <c r="I24" s="47">
        <v>86.3</v>
      </c>
      <c r="J24" s="47">
        <v>108.7</v>
      </c>
      <c r="K24" s="47">
        <v>93.2</v>
      </c>
      <c r="L24" s="47">
        <v>78.900000000000006</v>
      </c>
      <c r="M24" s="47">
        <v>77.5</v>
      </c>
      <c r="N24" s="47">
        <v>83.6</v>
      </c>
      <c r="O24" s="47">
        <v>58.3</v>
      </c>
      <c r="P24" s="48">
        <v>74.5</v>
      </c>
      <c r="Q24" s="58">
        <v>75</v>
      </c>
      <c r="R24" s="38"/>
      <c r="S24" s="39"/>
      <c r="U24" s="2"/>
    </row>
    <row r="25" spans="2:21" x14ac:dyDescent="0.25">
      <c r="B25" s="2"/>
      <c r="C25" s="72" t="s">
        <v>3</v>
      </c>
      <c r="D25" s="79">
        <v>38200</v>
      </c>
      <c r="E25" s="26">
        <v>52600</v>
      </c>
      <c r="F25" s="51">
        <v>69350</v>
      </c>
      <c r="G25" s="51">
        <v>63900</v>
      </c>
      <c r="H25" s="51">
        <v>72590</v>
      </c>
      <c r="I25" s="51">
        <v>76450</v>
      </c>
      <c r="J25" s="51">
        <v>117800</v>
      </c>
      <c r="K25" s="51">
        <v>84750</v>
      </c>
      <c r="L25" s="51">
        <v>69500</v>
      </c>
      <c r="M25" s="51">
        <v>63460</v>
      </c>
      <c r="N25" s="51">
        <v>74900</v>
      </c>
      <c r="O25" s="51">
        <v>54800</v>
      </c>
      <c r="P25" s="52">
        <f>SUM(D25:O25)</f>
        <v>838300</v>
      </c>
      <c r="Q25" s="59">
        <v>840000</v>
      </c>
      <c r="R25" s="38"/>
      <c r="S25" s="32"/>
      <c r="U25" s="2"/>
    </row>
    <row r="26" spans="2:21" x14ac:dyDescent="0.25">
      <c r="B26" s="2"/>
      <c r="C26" s="72" t="s">
        <v>4</v>
      </c>
      <c r="D26" s="79">
        <v>2500</v>
      </c>
      <c r="E26" s="26">
        <v>2200</v>
      </c>
      <c r="F26" s="51">
        <v>1250</v>
      </c>
      <c r="G26" s="51">
        <v>0</v>
      </c>
      <c r="H26" s="51">
        <v>2500</v>
      </c>
      <c r="I26" s="51">
        <v>1200</v>
      </c>
      <c r="J26" s="51">
        <v>0</v>
      </c>
      <c r="K26" s="51">
        <v>500</v>
      </c>
      <c r="L26" s="51">
        <v>1400</v>
      </c>
      <c r="M26" s="51">
        <v>2500</v>
      </c>
      <c r="N26" s="51">
        <v>3300</v>
      </c>
      <c r="O26" s="51">
        <v>200</v>
      </c>
      <c r="P26" s="52">
        <f>SUM(D26:O26)</f>
        <v>17550</v>
      </c>
      <c r="Q26" s="59">
        <v>20000</v>
      </c>
      <c r="R26" s="38"/>
      <c r="S26" s="32"/>
      <c r="U26" s="2"/>
    </row>
    <row r="27" spans="2:21" x14ac:dyDescent="0.25">
      <c r="B27" s="2" t="s">
        <v>39</v>
      </c>
      <c r="C27" s="72" t="s">
        <v>26</v>
      </c>
      <c r="D27" s="79">
        <f>D25+D26</f>
        <v>40700</v>
      </c>
      <c r="E27" s="26">
        <f t="shared" ref="E27:O27" si="3">E25+E26</f>
        <v>54800</v>
      </c>
      <c r="F27" s="26">
        <f t="shared" si="3"/>
        <v>70600</v>
      </c>
      <c r="G27" s="26">
        <f t="shared" si="3"/>
        <v>63900</v>
      </c>
      <c r="H27" s="26">
        <f t="shared" si="3"/>
        <v>75090</v>
      </c>
      <c r="I27" s="26">
        <f t="shared" si="3"/>
        <v>77650</v>
      </c>
      <c r="J27" s="26">
        <f t="shared" si="3"/>
        <v>117800</v>
      </c>
      <c r="K27" s="26">
        <f t="shared" si="3"/>
        <v>85250</v>
      </c>
      <c r="L27" s="26">
        <f t="shared" si="3"/>
        <v>70900</v>
      </c>
      <c r="M27" s="26">
        <f t="shared" si="3"/>
        <v>65960</v>
      </c>
      <c r="N27" s="26">
        <f t="shared" si="3"/>
        <v>78200</v>
      </c>
      <c r="O27" s="26">
        <f t="shared" si="3"/>
        <v>55000</v>
      </c>
      <c r="P27" s="52">
        <f>SUM(D27:O27)</f>
        <v>855850</v>
      </c>
      <c r="Q27" s="60">
        <v>860000</v>
      </c>
      <c r="R27" s="38"/>
      <c r="S27" s="32"/>
      <c r="U27" s="2"/>
    </row>
    <row r="28" spans="2:21" x14ac:dyDescent="0.25">
      <c r="B28" s="2" t="s">
        <v>40</v>
      </c>
      <c r="C28" s="73" t="s">
        <v>25</v>
      </c>
      <c r="D28" s="80">
        <v>-54900</v>
      </c>
      <c r="E28" s="54">
        <v>-70200</v>
      </c>
      <c r="F28" s="54">
        <v>-62450</v>
      </c>
      <c r="G28" s="54">
        <v>-59800</v>
      </c>
      <c r="H28" s="54">
        <v>-67560</v>
      </c>
      <c r="I28" s="54">
        <v>-75600</v>
      </c>
      <c r="J28" s="54">
        <v>-78900</v>
      </c>
      <c r="K28" s="54">
        <v>-72430</v>
      </c>
      <c r="L28" s="54">
        <v>-62300</v>
      </c>
      <c r="M28" s="54">
        <v>-57400</v>
      </c>
      <c r="N28" s="54">
        <v>-59800</v>
      </c>
      <c r="O28" s="54">
        <v>-57600</v>
      </c>
      <c r="P28" s="52">
        <f>SUM(D28:O28)</f>
        <v>-778940</v>
      </c>
      <c r="Q28" s="70">
        <v>-780000</v>
      </c>
      <c r="R28" s="38"/>
      <c r="S28" s="32"/>
      <c r="T28">
        <v>-1</v>
      </c>
      <c r="U28" s="2"/>
    </row>
    <row r="29" spans="2:21" x14ac:dyDescent="0.25">
      <c r="B29" s="2" t="s">
        <v>41</v>
      </c>
      <c r="C29" s="74" t="s">
        <v>35</v>
      </c>
      <c r="D29" s="81">
        <f>D27+D28</f>
        <v>-14200</v>
      </c>
      <c r="E29" s="53">
        <f t="shared" ref="E29:O29" si="4">E27+E28</f>
        <v>-15400</v>
      </c>
      <c r="F29" s="53">
        <f t="shared" si="4"/>
        <v>8150</v>
      </c>
      <c r="G29" s="53">
        <f t="shared" si="4"/>
        <v>4100</v>
      </c>
      <c r="H29" s="53">
        <f t="shared" si="4"/>
        <v>7530</v>
      </c>
      <c r="I29" s="53">
        <f t="shared" si="4"/>
        <v>2050</v>
      </c>
      <c r="J29" s="53">
        <f t="shared" si="4"/>
        <v>38900</v>
      </c>
      <c r="K29" s="53">
        <f t="shared" si="4"/>
        <v>12820</v>
      </c>
      <c r="L29" s="53">
        <f t="shared" si="4"/>
        <v>8600</v>
      </c>
      <c r="M29" s="53">
        <f t="shared" si="4"/>
        <v>8560</v>
      </c>
      <c r="N29" s="53">
        <f t="shared" si="4"/>
        <v>18400</v>
      </c>
      <c r="O29" s="53">
        <f t="shared" si="4"/>
        <v>-2600</v>
      </c>
      <c r="P29" s="52">
        <f>SUM(D29:O29)</f>
        <v>76910</v>
      </c>
      <c r="Q29" s="62">
        <v>80000</v>
      </c>
      <c r="R29" s="38"/>
      <c r="S29" s="32"/>
      <c r="U29" s="2"/>
    </row>
    <row r="30" spans="2:21" ht="15.75" thickBot="1" x14ac:dyDescent="0.3">
      <c r="C30" s="75" t="s">
        <v>24</v>
      </c>
      <c r="D30" s="82">
        <f>D29</f>
        <v>-14200</v>
      </c>
      <c r="E30" s="63">
        <f>D30+E29</f>
        <v>-29600</v>
      </c>
      <c r="F30" s="63">
        <f>E30+F29</f>
        <v>-21450</v>
      </c>
      <c r="G30" s="63">
        <f>F30+G29</f>
        <v>-17350</v>
      </c>
      <c r="H30" s="63">
        <f>G30+H29</f>
        <v>-9820</v>
      </c>
      <c r="I30" s="63">
        <f t="shared" ref="I30:O30" si="5">H30+I29</f>
        <v>-7770</v>
      </c>
      <c r="J30" s="63">
        <f t="shared" si="5"/>
        <v>31130</v>
      </c>
      <c r="K30" s="63">
        <f t="shared" si="5"/>
        <v>43950</v>
      </c>
      <c r="L30" s="63">
        <f t="shared" si="5"/>
        <v>52550</v>
      </c>
      <c r="M30" s="63">
        <f t="shared" si="5"/>
        <v>61110</v>
      </c>
      <c r="N30" s="63">
        <f t="shared" si="5"/>
        <v>79510</v>
      </c>
      <c r="O30" s="63">
        <f t="shared" si="5"/>
        <v>76910</v>
      </c>
      <c r="P30" s="64"/>
      <c r="Q30" s="65"/>
      <c r="R30" s="38"/>
      <c r="S30" s="32"/>
      <c r="U30" s="2"/>
    </row>
    <row r="31" spans="2:21" x14ac:dyDescent="0.25">
      <c r="C31" s="2"/>
      <c r="R31" s="38"/>
      <c r="S31" s="32"/>
      <c r="U31" s="2"/>
    </row>
    <row r="32" spans="2:21" x14ac:dyDescent="0.25">
      <c r="C32" s="3"/>
      <c r="N32" s="36"/>
      <c r="R32" s="2"/>
      <c r="S32" s="34"/>
      <c r="T32" s="2"/>
      <c r="U32" s="2"/>
    </row>
    <row r="33" spans="3:21" x14ac:dyDescent="0.25">
      <c r="C33" s="3"/>
      <c r="R33" s="2"/>
      <c r="S33" s="2"/>
      <c r="T33" s="2"/>
      <c r="U33" s="35"/>
    </row>
    <row r="34" spans="3:21" x14ac:dyDescent="0.25">
      <c r="C34" s="2"/>
    </row>
    <row r="35" spans="3:21" x14ac:dyDescent="0.25">
      <c r="F35"/>
    </row>
    <row r="42" spans="3:21" x14ac:dyDescent="0.25">
      <c r="C42" t="s">
        <v>29</v>
      </c>
      <c r="D42" s="33" t="e">
        <f>#REF!/#REF!</f>
        <v>#REF!</v>
      </c>
      <c r="E42" s="33" t="e">
        <f>#REF!/#REF!</f>
        <v>#REF!</v>
      </c>
      <c r="F42" s="33" t="e">
        <f>#REF!/#REF!</f>
        <v>#REF!</v>
      </c>
      <c r="G42" s="33" t="e">
        <f>#REF!/#REF!</f>
        <v>#REF!</v>
      </c>
      <c r="H42" s="33" t="e">
        <f>#REF!/#REF!</f>
        <v>#REF!</v>
      </c>
      <c r="I42" s="33" t="e">
        <f>#REF!/#REF!</f>
        <v>#REF!</v>
      </c>
      <c r="J42" s="33" t="e">
        <f>#REF!/#REF!</f>
        <v>#REF!</v>
      </c>
      <c r="K42" s="33" t="e">
        <f>#REF!/#REF!</f>
        <v>#REF!</v>
      </c>
      <c r="L42" s="33" t="e">
        <f>#REF!/#REF!</f>
        <v>#REF!</v>
      </c>
      <c r="M42" s="33" t="e">
        <f>#REF!/#REF!</f>
        <v>#REF!</v>
      </c>
      <c r="N42" s="33" t="e">
        <f>#REF!/#REF!</f>
        <v>#REF!</v>
      </c>
      <c r="O42" s="33" t="e">
        <f>#REF!/#REF!</f>
        <v>#REF!</v>
      </c>
      <c r="P42" s="33" t="e">
        <f>#REF!/#REF!</f>
        <v>#REF!</v>
      </c>
    </row>
  </sheetData>
  <phoneticPr fontId="22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AC45C-0857-4DFB-9C47-E520688412B2}">
  <dimension ref="A1"/>
  <sheetViews>
    <sheetView zoomScale="85" zoomScaleNormal="85" workbookViewId="0">
      <selection activeCell="Z13" sqref="Z13"/>
    </sheetView>
  </sheetViews>
  <sheetFormatPr defaultColWidth="8.7109375" defaultRowHeight="15" x14ac:dyDescent="0.25"/>
  <cols>
    <col min="1" max="16384" width="8.7109375" style="27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B54BB-4D62-49BD-BA49-A3E57383072B}">
  <dimension ref="B3:AL42"/>
  <sheetViews>
    <sheetView zoomScaleNormal="100" workbookViewId="0">
      <selection activeCell="H34" sqref="H34"/>
    </sheetView>
  </sheetViews>
  <sheetFormatPr defaultRowHeight="15" x14ac:dyDescent="0.25"/>
  <cols>
    <col min="2" max="2" width="49.85546875" customWidth="1"/>
    <col min="3" max="38" width="10.7109375" customWidth="1"/>
    <col min="44" max="44" width="8" customWidth="1"/>
    <col min="47" max="47" width="9.42578125" bestFit="1" customWidth="1"/>
  </cols>
  <sheetData>
    <row r="3" spans="2:38" ht="21" x14ac:dyDescent="0.35">
      <c r="B3" s="44" t="s">
        <v>79</v>
      </c>
      <c r="C3" s="88"/>
      <c r="D3" s="88"/>
      <c r="E3" s="88"/>
    </row>
    <row r="5" spans="2:38" ht="15.75" thickBot="1" x14ac:dyDescent="0.3"/>
    <row r="6" spans="2:38" ht="15.75" thickBot="1" x14ac:dyDescent="0.3">
      <c r="B6" s="106" t="s">
        <v>43</v>
      </c>
      <c r="C6" s="13" t="s">
        <v>44</v>
      </c>
      <c r="D6" s="14" t="s">
        <v>45</v>
      </c>
      <c r="E6" s="95" t="s">
        <v>19</v>
      </c>
      <c r="F6" s="13" t="s">
        <v>46</v>
      </c>
      <c r="G6" s="14" t="s">
        <v>47</v>
      </c>
      <c r="H6" s="95" t="s">
        <v>19</v>
      </c>
      <c r="I6" s="13" t="s">
        <v>48</v>
      </c>
      <c r="J6" s="14" t="s">
        <v>49</v>
      </c>
      <c r="K6" s="95" t="s">
        <v>19</v>
      </c>
      <c r="L6" s="13" t="s">
        <v>50</v>
      </c>
      <c r="M6" s="14" t="s">
        <v>51</v>
      </c>
      <c r="N6" s="95" t="s">
        <v>19</v>
      </c>
      <c r="O6" s="13" t="s">
        <v>52</v>
      </c>
      <c r="P6" s="14" t="s">
        <v>53</v>
      </c>
      <c r="Q6" s="95" t="s">
        <v>19</v>
      </c>
      <c r="R6" s="13" t="s">
        <v>54</v>
      </c>
      <c r="S6" s="14" t="s">
        <v>55</v>
      </c>
      <c r="T6" s="95" t="s">
        <v>19</v>
      </c>
      <c r="U6" s="13" t="s">
        <v>56</v>
      </c>
      <c r="V6" s="14" t="s">
        <v>57</v>
      </c>
      <c r="W6" s="95" t="s">
        <v>19</v>
      </c>
      <c r="X6" s="13" t="s">
        <v>58</v>
      </c>
      <c r="Y6" s="14" t="s">
        <v>59</v>
      </c>
      <c r="Z6" s="95" t="s">
        <v>19</v>
      </c>
      <c r="AA6" s="13" t="s">
        <v>60</v>
      </c>
      <c r="AB6" s="14" t="s">
        <v>61</v>
      </c>
      <c r="AC6" s="95" t="s">
        <v>19</v>
      </c>
      <c r="AD6" s="13" t="s">
        <v>62</v>
      </c>
      <c r="AE6" s="14" t="s">
        <v>63</v>
      </c>
      <c r="AF6" s="95" t="s">
        <v>19</v>
      </c>
      <c r="AG6" s="13" t="s">
        <v>64</v>
      </c>
      <c r="AH6" s="14" t="s">
        <v>65</v>
      </c>
      <c r="AI6" s="95" t="s">
        <v>19</v>
      </c>
      <c r="AJ6" s="13" t="s">
        <v>66</v>
      </c>
      <c r="AK6" s="14" t="s">
        <v>67</v>
      </c>
      <c r="AL6" s="95" t="s">
        <v>19</v>
      </c>
    </row>
    <row r="7" spans="2:38" x14ac:dyDescent="0.25">
      <c r="B7" s="105" t="s">
        <v>68</v>
      </c>
      <c r="C7" s="18">
        <f>C9+C11</f>
        <v>520</v>
      </c>
      <c r="D7" s="7">
        <f>D9+D11</f>
        <v>540</v>
      </c>
      <c r="E7" s="89">
        <f>D7-C7</f>
        <v>20</v>
      </c>
      <c r="F7" s="18"/>
      <c r="G7" s="7"/>
      <c r="H7" s="96">
        <f>G7-F7</f>
        <v>0</v>
      </c>
      <c r="I7" s="18"/>
      <c r="J7" s="7"/>
      <c r="K7" s="96">
        <f>J7-I7</f>
        <v>0</v>
      </c>
      <c r="L7" s="18"/>
      <c r="M7" s="8"/>
      <c r="N7" s="96">
        <f>M7-L7</f>
        <v>0</v>
      </c>
      <c r="O7" s="18"/>
      <c r="P7" s="8"/>
      <c r="Q7" s="96">
        <f>P7-O7</f>
        <v>0</v>
      </c>
      <c r="R7" s="18"/>
      <c r="S7" s="8"/>
      <c r="T7" s="96">
        <f>S7-R7</f>
        <v>0</v>
      </c>
      <c r="U7" s="18"/>
      <c r="V7" s="6"/>
      <c r="W7" s="96">
        <f>V7-U7</f>
        <v>0</v>
      </c>
      <c r="X7" s="18"/>
      <c r="Y7" s="6"/>
      <c r="Z7" s="96">
        <f>Y7-X7</f>
        <v>0</v>
      </c>
      <c r="AA7" s="18"/>
      <c r="AB7" s="6"/>
      <c r="AC7" s="96">
        <f>AB7-AA7</f>
        <v>0</v>
      </c>
      <c r="AD7" s="18"/>
      <c r="AE7" s="6"/>
      <c r="AF7" s="96">
        <f>AE7-AD7</f>
        <v>0</v>
      </c>
      <c r="AG7" s="18"/>
      <c r="AH7" s="6"/>
      <c r="AI7" s="96">
        <f>AH7-AG7</f>
        <v>0</v>
      </c>
      <c r="AJ7" s="18"/>
      <c r="AK7" s="6"/>
      <c r="AL7" s="96">
        <f>AK7-AJ7</f>
        <v>0</v>
      </c>
    </row>
    <row r="8" spans="2:38" x14ac:dyDescent="0.25">
      <c r="B8" s="11" t="s">
        <v>74</v>
      </c>
      <c r="C8" s="16">
        <f>C7/152</f>
        <v>3.4210526315789473</v>
      </c>
      <c r="D8" s="9">
        <f>D7/152</f>
        <v>3.5526315789473686</v>
      </c>
      <c r="E8" s="90">
        <f t="shared" ref="E8:E23" si="0">D8-C8</f>
        <v>0.13157894736842124</v>
      </c>
      <c r="F8" s="29"/>
      <c r="G8" s="9"/>
      <c r="H8" s="97">
        <f t="shared" ref="H8:H23" si="1">G8-F8</f>
        <v>0</v>
      </c>
      <c r="I8" s="29"/>
      <c r="J8" s="9"/>
      <c r="K8" s="97">
        <f t="shared" ref="K8:K23" si="2">J8-I8</f>
        <v>0</v>
      </c>
      <c r="L8" s="29"/>
      <c r="M8" s="9"/>
      <c r="N8" s="97">
        <f t="shared" ref="N8:N23" si="3">M8-L8</f>
        <v>0</v>
      </c>
      <c r="O8" s="29"/>
      <c r="P8" s="9"/>
      <c r="Q8" s="97">
        <f t="shared" ref="Q8:Q23" si="4">P8-O8</f>
        <v>0</v>
      </c>
      <c r="R8" s="29"/>
      <c r="S8" s="9"/>
      <c r="T8" s="97">
        <f t="shared" ref="T8:T23" si="5">S8-R8</f>
        <v>0</v>
      </c>
      <c r="U8" s="29"/>
      <c r="V8" s="9"/>
      <c r="W8" s="97">
        <f t="shared" ref="W8:W23" si="6">V8-U8</f>
        <v>0</v>
      </c>
      <c r="X8" s="29"/>
      <c r="Y8" s="9"/>
      <c r="Z8" s="97">
        <f t="shared" ref="Z8:Z23" si="7">Y8-X8</f>
        <v>0</v>
      </c>
      <c r="AA8" s="29"/>
      <c r="AB8" s="9"/>
      <c r="AC8" s="97">
        <f t="shared" ref="AC8:AC23" si="8">AB8-AA8</f>
        <v>0</v>
      </c>
      <c r="AD8" s="29"/>
      <c r="AE8" s="9"/>
      <c r="AF8" s="97">
        <f t="shared" ref="AF8:AF23" si="9">AE8-AD8</f>
        <v>0</v>
      </c>
      <c r="AG8" s="29"/>
      <c r="AH8" s="9"/>
      <c r="AI8" s="97">
        <f t="shared" ref="AI8:AI23" si="10">AH8-AG8</f>
        <v>0</v>
      </c>
      <c r="AJ8" s="29"/>
      <c r="AK8" s="9"/>
      <c r="AL8" s="97">
        <f t="shared" ref="AL8:AL23" si="11">AK8-AJ8</f>
        <v>0</v>
      </c>
    </row>
    <row r="9" spans="2:38" x14ac:dyDescent="0.25">
      <c r="B9" s="11" t="s">
        <v>69</v>
      </c>
      <c r="C9" s="18">
        <v>285</v>
      </c>
      <c r="D9" s="8">
        <v>296</v>
      </c>
      <c r="E9" s="91">
        <f t="shared" si="0"/>
        <v>11</v>
      </c>
      <c r="F9" s="86"/>
      <c r="G9" s="86"/>
      <c r="H9" s="96">
        <f t="shared" si="1"/>
        <v>0</v>
      </c>
      <c r="I9" s="86"/>
      <c r="J9" s="86"/>
      <c r="K9" s="96">
        <f t="shared" si="2"/>
        <v>0</v>
      </c>
      <c r="L9" s="87"/>
      <c r="M9" s="8"/>
      <c r="N9" s="96">
        <f t="shared" si="3"/>
        <v>0</v>
      </c>
      <c r="O9" s="30"/>
      <c r="P9" s="8"/>
      <c r="Q9" s="96">
        <f t="shared" si="4"/>
        <v>0</v>
      </c>
      <c r="R9" s="30"/>
      <c r="S9" s="8"/>
      <c r="T9" s="96">
        <f t="shared" si="5"/>
        <v>0</v>
      </c>
      <c r="U9" s="30"/>
      <c r="V9" s="8"/>
      <c r="W9" s="96">
        <f t="shared" si="6"/>
        <v>0</v>
      </c>
      <c r="X9" s="30"/>
      <c r="Y9" s="8"/>
      <c r="Z9" s="96">
        <f t="shared" si="7"/>
        <v>0</v>
      </c>
      <c r="AA9" s="30"/>
      <c r="AB9" s="8"/>
      <c r="AC9" s="96">
        <f t="shared" si="8"/>
        <v>0</v>
      </c>
      <c r="AD9" s="30"/>
      <c r="AE9" s="8"/>
      <c r="AF9" s="96">
        <f t="shared" si="9"/>
        <v>0</v>
      </c>
      <c r="AG9" s="30"/>
      <c r="AH9" s="8"/>
      <c r="AI9" s="96">
        <f t="shared" si="10"/>
        <v>0</v>
      </c>
      <c r="AJ9" s="30"/>
      <c r="AK9" s="8"/>
      <c r="AL9" s="96">
        <f t="shared" si="11"/>
        <v>0</v>
      </c>
    </row>
    <row r="10" spans="2:38" x14ac:dyDescent="0.25">
      <c r="B10" s="11" t="s">
        <v>73</v>
      </c>
      <c r="C10" s="16">
        <f>C9/152</f>
        <v>1.875</v>
      </c>
      <c r="D10" s="9">
        <f>D9/152</f>
        <v>1.9473684210526316</v>
      </c>
      <c r="E10" s="90">
        <f t="shared" si="0"/>
        <v>7.2368421052631637E-2</v>
      </c>
      <c r="F10" s="84"/>
      <c r="G10" s="84"/>
      <c r="H10" s="97">
        <f t="shared" si="1"/>
        <v>0</v>
      </c>
      <c r="I10" s="84"/>
      <c r="J10" s="84"/>
      <c r="K10" s="97">
        <f t="shared" si="2"/>
        <v>0</v>
      </c>
      <c r="L10" s="85"/>
      <c r="M10" s="9"/>
      <c r="N10" s="97">
        <f t="shared" si="3"/>
        <v>0</v>
      </c>
      <c r="O10" s="29"/>
      <c r="P10" s="9"/>
      <c r="Q10" s="97">
        <f t="shared" si="4"/>
        <v>0</v>
      </c>
      <c r="R10" s="29"/>
      <c r="S10" s="9"/>
      <c r="T10" s="97">
        <f t="shared" si="5"/>
        <v>0</v>
      </c>
      <c r="U10" s="29"/>
      <c r="V10" s="9"/>
      <c r="W10" s="97">
        <f t="shared" si="6"/>
        <v>0</v>
      </c>
      <c r="X10" s="29"/>
      <c r="Y10" s="9"/>
      <c r="Z10" s="97">
        <f t="shared" si="7"/>
        <v>0</v>
      </c>
      <c r="AA10" s="29"/>
      <c r="AB10" s="9"/>
      <c r="AC10" s="97">
        <f t="shared" si="8"/>
        <v>0</v>
      </c>
      <c r="AD10" s="29"/>
      <c r="AE10" s="9"/>
      <c r="AF10" s="97">
        <f t="shared" si="9"/>
        <v>0</v>
      </c>
      <c r="AG10" s="29"/>
      <c r="AH10" s="9"/>
      <c r="AI10" s="97">
        <f t="shared" si="10"/>
        <v>0</v>
      </c>
      <c r="AJ10" s="29"/>
      <c r="AK10" s="9"/>
      <c r="AL10" s="97">
        <f t="shared" si="11"/>
        <v>0</v>
      </c>
    </row>
    <row r="11" spans="2:38" x14ac:dyDescent="0.25">
      <c r="B11" s="11" t="s">
        <v>70</v>
      </c>
      <c r="C11" s="18">
        <v>235</v>
      </c>
      <c r="D11" s="8">
        <v>244</v>
      </c>
      <c r="E11" s="91">
        <f t="shared" si="0"/>
        <v>9</v>
      </c>
      <c r="F11" s="8"/>
      <c r="G11" s="8"/>
      <c r="H11" s="96">
        <f t="shared" si="1"/>
        <v>0</v>
      </c>
      <c r="I11" s="8"/>
      <c r="J11" s="8"/>
      <c r="K11" s="96">
        <f t="shared" si="2"/>
        <v>0</v>
      </c>
      <c r="L11" s="8"/>
      <c r="M11" s="8"/>
      <c r="N11" s="96">
        <f t="shared" si="3"/>
        <v>0</v>
      </c>
      <c r="O11" s="30"/>
      <c r="P11" s="8"/>
      <c r="Q11" s="96">
        <f t="shared" si="4"/>
        <v>0</v>
      </c>
      <c r="R11" s="30"/>
      <c r="S11" s="8"/>
      <c r="T11" s="96">
        <f t="shared" si="5"/>
        <v>0</v>
      </c>
      <c r="U11" s="30"/>
      <c r="V11" s="8"/>
      <c r="W11" s="96">
        <f t="shared" si="6"/>
        <v>0</v>
      </c>
      <c r="X11" s="30"/>
      <c r="Y11" s="8"/>
      <c r="Z11" s="96">
        <f t="shared" si="7"/>
        <v>0</v>
      </c>
      <c r="AA11" s="30"/>
      <c r="AB11" s="8"/>
      <c r="AC11" s="96">
        <f t="shared" si="8"/>
        <v>0</v>
      </c>
      <c r="AD11" s="30"/>
      <c r="AE11" s="8"/>
      <c r="AF11" s="96">
        <f t="shared" si="9"/>
        <v>0</v>
      </c>
      <c r="AG11" s="30"/>
      <c r="AH11" s="8"/>
      <c r="AI11" s="96">
        <f t="shared" si="10"/>
        <v>0</v>
      </c>
      <c r="AJ11" s="30"/>
      <c r="AK11" s="8"/>
      <c r="AL11" s="97">
        <f t="shared" si="11"/>
        <v>0</v>
      </c>
    </row>
    <row r="12" spans="2:38" x14ac:dyDescent="0.25">
      <c r="B12" s="11" t="s">
        <v>75</v>
      </c>
      <c r="C12" s="16">
        <f>C11/152</f>
        <v>1.5460526315789473</v>
      </c>
      <c r="D12" s="9">
        <f>D11/152</f>
        <v>1.6052631578947369</v>
      </c>
      <c r="E12" s="90">
        <f t="shared" si="0"/>
        <v>5.9210526315789602E-2</v>
      </c>
      <c r="F12" s="84"/>
      <c r="G12" s="9"/>
      <c r="H12" s="97">
        <f t="shared" si="1"/>
        <v>0</v>
      </c>
      <c r="I12" s="85"/>
      <c r="J12" s="9"/>
      <c r="K12" s="97">
        <f t="shared" si="2"/>
        <v>0</v>
      </c>
      <c r="L12" s="85"/>
      <c r="M12" s="9"/>
      <c r="N12" s="97">
        <f t="shared" si="3"/>
        <v>0</v>
      </c>
      <c r="O12" s="29"/>
      <c r="P12" s="9"/>
      <c r="Q12" s="97">
        <f t="shared" si="4"/>
        <v>0</v>
      </c>
      <c r="R12" s="29"/>
      <c r="S12" s="9"/>
      <c r="T12" s="97">
        <f t="shared" si="5"/>
        <v>0</v>
      </c>
      <c r="U12" s="29"/>
      <c r="V12" s="9"/>
      <c r="W12" s="97">
        <f t="shared" si="6"/>
        <v>0</v>
      </c>
      <c r="X12" s="29"/>
      <c r="Y12" s="9"/>
      <c r="Z12" s="97">
        <f t="shared" si="7"/>
        <v>0</v>
      </c>
      <c r="AA12" s="29"/>
      <c r="AB12" s="9"/>
      <c r="AC12" s="97">
        <f t="shared" si="8"/>
        <v>0</v>
      </c>
      <c r="AD12" s="29"/>
      <c r="AE12" s="9"/>
      <c r="AF12" s="97">
        <f t="shared" si="9"/>
        <v>0</v>
      </c>
      <c r="AG12" s="29"/>
      <c r="AH12" s="9"/>
      <c r="AI12" s="97">
        <f t="shared" si="10"/>
        <v>0</v>
      </c>
      <c r="AJ12" s="29"/>
      <c r="AK12" s="9"/>
      <c r="AL12" s="97">
        <f t="shared" si="11"/>
        <v>0</v>
      </c>
    </row>
    <row r="13" spans="2:38" x14ac:dyDescent="0.25">
      <c r="B13" s="11" t="s">
        <v>72</v>
      </c>
      <c r="C13" s="18">
        <v>47</v>
      </c>
      <c r="D13" s="8">
        <v>46</v>
      </c>
      <c r="E13" s="91">
        <f t="shared" si="0"/>
        <v>-1</v>
      </c>
      <c r="F13" s="86"/>
      <c r="G13" s="8"/>
      <c r="H13" s="96">
        <f t="shared" si="1"/>
        <v>0</v>
      </c>
      <c r="I13" s="87"/>
      <c r="J13" s="8"/>
      <c r="K13" s="96">
        <f t="shared" si="2"/>
        <v>0</v>
      </c>
      <c r="L13" s="87"/>
      <c r="M13" s="8"/>
      <c r="N13" s="96">
        <f t="shared" si="3"/>
        <v>0</v>
      </c>
      <c r="O13" s="30"/>
      <c r="P13" s="8"/>
      <c r="Q13" s="96">
        <f t="shared" si="4"/>
        <v>0</v>
      </c>
      <c r="R13" s="30"/>
      <c r="S13" s="8"/>
      <c r="T13" s="96">
        <f t="shared" si="5"/>
        <v>0</v>
      </c>
      <c r="U13" s="30"/>
      <c r="V13" s="8"/>
      <c r="W13" s="96">
        <f t="shared" si="6"/>
        <v>0</v>
      </c>
      <c r="X13" s="30"/>
      <c r="Y13" s="8"/>
      <c r="Z13" s="96">
        <f t="shared" si="7"/>
        <v>0</v>
      </c>
      <c r="AA13" s="30"/>
      <c r="AB13" s="8"/>
      <c r="AC13" s="96">
        <f t="shared" si="8"/>
        <v>0</v>
      </c>
      <c r="AD13" s="30"/>
      <c r="AE13" s="8"/>
      <c r="AF13" s="96">
        <f t="shared" si="9"/>
        <v>0</v>
      </c>
      <c r="AG13" s="30"/>
      <c r="AH13" s="8"/>
      <c r="AI13" s="96">
        <f t="shared" si="10"/>
        <v>0</v>
      </c>
      <c r="AJ13" s="30"/>
      <c r="AK13" s="8"/>
      <c r="AL13" s="97">
        <f t="shared" si="11"/>
        <v>0</v>
      </c>
    </row>
    <row r="14" spans="2:38" x14ac:dyDescent="0.25">
      <c r="B14" s="25" t="s">
        <v>71</v>
      </c>
      <c r="C14" s="101">
        <v>7</v>
      </c>
      <c r="D14" s="102">
        <v>18</v>
      </c>
      <c r="E14" s="103">
        <f>D14-C14</f>
        <v>11</v>
      </c>
      <c r="F14" s="101"/>
      <c r="G14" s="102"/>
      <c r="H14" s="103">
        <f>G14-F14</f>
        <v>0</v>
      </c>
      <c r="I14" s="104"/>
      <c r="J14" s="102"/>
      <c r="K14" s="103">
        <f>J14-I14</f>
        <v>0</v>
      </c>
      <c r="L14" s="104"/>
      <c r="M14" s="102"/>
      <c r="N14" s="103">
        <f>M14-L14</f>
        <v>0</v>
      </c>
      <c r="O14" s="104"/>
      <c r="P14" s="102"/>
      <c r="Q14" s="103">
        <f>P14-O14</f>
        <v>0</v>
      </c>
      <c r="R14" s="104"/>
      <c r="S14" s="102"/>
      <c r="T14" s="103">
        <f>S14-R14</f>
        <v>0</v>
      </c>
      <c r="U14" s="104"/>
      <c r="V14" s="102"/>
      <c r="W14" s="103">
        <f>V14-U14</f>
        <v>0</v>
      </c>
      <c r="X14" s="104"/>
      <c r="Y14" s="102"/>
      <c r="Z14" s="103">
        <f>Y14-X14</f>
        <v>0</v>
      </c>
      <c r="AA14" s="104"/>
      <c r="AB14" s="102"/>
      <c r="AC14" s="103">
        <f>AB14-AA14</f>
        <v>0</v>
      </c>
      <c r="AD14" s="104"/>
      <c r="AE14" s="102"/>
      <c r="AF14" s="103">
        <f>AE14-AD14</f>
        <v>0</v>
      </c>
      <c r="AG14" s="104"/>
      <c r="AH14" s="102"/>
      <c r="AI14" s="103">
        <f>AH14-AG14</f>
        <v>0</v>
      </c>
      <c r="AJ14" s="104"/>
      <c r="AK14" s="102"/>
      <c r="AL14" s="103">
        <f>AK14-AJ14</f>
        <v>0</v>
      </c>
    </row>
    <row r="15" spans="2:38" x14ac:dyDescent="0.25">
      <c r="B15" s="11" t="s">
        <v>18</v>
      </c>
      <c r="C15" s="15">
        <v>185</v>
      </c>
      <c r="D15" s="7">
        <v>183</v>
      </c>
      <c r="E15" s="89">
        <f t="shared" ref="E15:E17" si="12">D15-C15</f>
        <v>-2</v>
      </c>
      <c r="F15" s="18"/>
      <c r="G15" s="7"/>
      <c r="H15" s="96">
        <f t="shared" ref="H15:H17" si="13">G15-F15</f>
        <v>0</v>
      </c>
      <c r="I15" s="18"/>
      <c r="J15" s="7"/>
      <c r="K15" s="96">
        <f t="shared" ref="K15:K17" si="14">J15-I15</f>
        <v>0</v>
      </c>
      <c r="L15" s="30"/>
      <c r="M15" s="7"/>
      <c r="N15" s="96">
        <f t="shared" ref="N15:N17" si="15">M15-L15</f>
        <v>0</v>
      </c>
      <c r="O15" s="30"/>
      <c r="P15" s="7"/>
      <c r="Q15" s="96">
        <f t="shared" ref="Q15:Q17" si="16">P15-O15</f>
        <v>0</v>
      </c>
      <c r="R15" s="30"/>
      <c r="S15" s="7"/>
      <c r="T15" s="96">
        <f t="shared" ref="T15:T17" si="17">S15-R15</f>
        <v>0</v>
      </c>
      <c r="U15" s="30"/>
      <c r="V15" s="7"/>
      <c r="W15" s="96">
        <f t="shared" ref="W15:W17" si="18">V15-U15</f>
        <v>0</v>
      </c>
      <c r="X15" s="30"/>
      <c r="Y15" s="7"/>
      <c r="Z15" s="96">
        <f t="shared" ref="Z15:Z17" si="19">Y15-X15</f>
        <v>0</v>
      </c>
      <c r="AA15" s="30"/>
      <c r="AB15" s="7"/>
      <c r="AC15" s="96">
        <f t="shared" ref="AC15:AC17" si="20">AB15-AA15</f>
        <v>0</v>
      </c>
      <c r="AD15" s="30"/>
      <c r="AE15" s="7"/>
      <c r="AF15" s="96">
        <f t="shared" ref="AF15:AF17" si="21">AE15-AD15</f>
        <v>0</v>
      </c>
      <c r="AG15" s="30"/>
      <c r="AH15" s="7"/>
      <c r="AI15" s="96">
        <f t="shared" ref="AI15:AI17" si="22">AH15-AG15</f>
        <v>0</v>
      </c>
      <c r="AJ15" s="30"/>
      <c r="AK15" s="7"/>
      <c r="AL15" s="96">
        <f t="shared" ref="AL15:AL17" si="23">AK15-AJ15</f>
        <v>0</v>
      </c>
    </row>
    <row r="16" spans="2:38" x14ac:dyDescent="0.25">
      <c r="B16" s="11" t="s">
        <v>30</v>
      </c>
      <c r="C16" s="16">
        <f>C13/C15</f>
        <v>0.25405405405405407</v>
      </c>
      <c r="D16" s="9">
        <f>D13/D15</f>
        <v>0.25136612021857924</v>
      </c>
      <c r="E16" s="90">
        <f t="shared" si="12"/>
        <v>-2.6879338354748317E-3</v>
      </c>
      <c r="F16" s="16"/>
      <c r="G16" s="9"/>
      <c r="H16" s="97">
        <f t="shared" si="13"/>
        <v>0</v>
      </c>
      <c r="I16" s="16"/>
      <c r="J16" s="9"/>
      <c r="K16" s="97">
        <f t="shared" si="14"/>
        <v>0</v>
      </c>
      <c r="L16" s="29"/>
      <c r="M16" s="9"/>
      <c r="N16" s="97">
        <f t="shared" si="15"/>
        <v>0</v>
      </c>
      <c r="O16" s="29"/>
      <c r="P16" s="9"/>
      <c r="Q16" s="97">
        <f t="shared" si="16"/>
        <v>0</v>
      </c>
      <c r="R16" s="29"/>
      <c r="S16" s="9"/>
      <c r="T16" s="97">
        <f t="shared" si="17"/>
        <v>0</v>
      </c>
      <c r="U16" s="29"/>
      <c r="V16" s="9"/>
      <c r="W16" s="97">
        <f t="shared" si="18"/>
        <v>0</v>
      </c>
      <c r="X16" s="29"/>
      <c r="Y16" s="9"/>
      <c r="Z16" s="97">
        <f t="shared" si="19"/>
        <v>0</v>
      </c>
      <c r="AA16" s="29"/>
      <c r="AB16" s="9"/>
      <c r="AC16" s="97">
        <f t="shared" si="20"/>
        <v>0</v>
      </c>
      <c r="AD16" s="29"/>
      <c r="AE16" s="9"/>
      <c r="AF16" s="97">
        <f t="shared" si="21"/>
        <v>0</v>
      </c>
      <c r="AG16" s="29"/>
      <c r="AH16" s="9"/>
      <c r="AI16" s="97">
        <f t="shared" si="22"/>
        <v>0</v>
      </c>
      <c r="AJ16" s="29"/>
      <c r="AK16" s="9"/>
      <c r="AL16" s="97">
        <f t="shared" si="23"/>
        <v>0</v>
      </c>
    </row>
    <row r="17" spans="2:38" x14ac:dyDescent="0.25">
      <c r="B17" s="11" t="s">
        <v>77</v>
      </c>
      <c r="C17" s="16">
        <f>C16*15</f>
        <v>3.810810810810811</v>
      </c>
      <c r="D17" s="9">
        <f>D16*15</f>
        <v>3.7704918032786887</v>
      </c>
      <c r="E17" s="90">
        <f t="shared" si="12"/>
        <v>-4.0319007532122253E-2</v>
      </c>
      <c r="F17" s="16"/>
      <c r="G17" s="9"/>
      <c r="H17" s="97">
        <f t="shared" si="13"/>
        <v>0</v>
      </c>
      <c r="I17" s="16"/>
      <c r="J17" s="9"/>
      <c r="K17" s="97">
        <f t="shared" si="14"/>
        <v>0</v>
      </c>
      <c r="L17" s="29"/>
      <c r="M17" s="9"/>
      <c r="N17" s="97">
        <f t="shared" si="15"/>
        <v>0</v>
      </c>
      <c r="O17" s="29"/>
      <c r="P17" s="9"/>
      <c r="Q17" s="97">
        <f t="shared" si="16"/>
        <v>0</v>
      </c>
      <c r="R17" s="29"/>
      <c r="S17" s="9"/>
      <c r="T17" s="97">
        <f t="shared" si="17"/>
        <v>0</v>
      </c>
      <c r="U17" s="29"/>
      <c r="V17" s="9"/>
      <c r="W17" s="97">
        <f t="shared" si="18"/>
        <v>0</v>
      </c>
      <c r="X17" s="29"/>
      <c r="Y17" s="9"/>
      <c r="Z17" s="97">
        <f t="shared" si="19"/>
        <v>0</v>
      </c>
      <c r="AA17" s="29"/>
      <c r="AB17" s="9"/>
      <c r="AC17" s="97">
        <f t="shared" si="20"/>
        <v>0</v>
      </c>
      <c r="AD17" s="29"/>
      <c r="AE17" s="9"/>
      <c r="AF17" s="97">
        <f t="shared" si="21"/>
        <v>0</v>
      </c>
      <c r="AG17" s="29"/>
      <c r="AH17" s="9"/>
      <c r="AI17" s="97">
        <f t="shared" si="22"/>
        <v>0</v>
      </c>
      <c r="AJ17" s="29"/>
      <c r="AK17" s="9"/>
      <c r="AL17" s="97">
        <f t="shared" si="23"/>
        <v>0</v>
      </c>
    </row>
    <row r="18" spans="2:38" x14ac:dyDescent="0.25">
      <c r="B18" s="12" t="s">
        <v>76</v>
      </c>
      <c r="C18" s="17">
        <f>C7/C15</f>
        <v>2.810810810810811</v>
      </c>
      <c r="D18" s="10">
        <f>D7/D15</f>
        <v>2.9508196721311477</v>
      </c>
      <c r="E18" s="92">
        <f t="shared" si="0"/>
        <v>0.14000886132033674</v>
      </c>
      <c r="F18" s="17"/>
      <c r="G18" s="10"/>
      <c r="H18" s="98">
        <f t="shared" si="1"/>
        <v>0</v>
      </c>
      <c r="I18" s="28"/>
      <c r="J18" s="10"/>
      <c r="K18" s="98">
        <f t="shared" si="2"/>
        <v>0</v>
      </c>
      <c r="L18" s="28"/>
      <c r="M18" s="10"/>
      <c r="N18" s="98">
        <f t="shared" si="3"/>
        <v>0</v>
      </c>
      <c r="O18" s="28"/>
      <c r="P18" s="10"/>
      <c r="Q18" s="98">
        <f t="shared" si="4"/>
        <v>0</v>
      </c>
      <c r="R18" s="28"/>
      <c r="S18" s="10"/>
      <c r="T18" s="98">
        <f t="shared" si="5"/>
        <v>0</v>
      </c>
      <c r="U18" s="28"/>
      <c r="V18" s="10"/>
      <c r="W18" s="98">
        <f t="shared" si="6"/>
        <v>0</v>
      </c>
      <c r="X18" s="28"/>
      <c r="Y18" s="10"/>
      <c r="Z18" s="98">
        <f t="shared" si="7"/>
        <v>0</v>
      </c>
      <c r="AA18" s="28"/>
      <c r="AB18" s="10"/>
      <c r="AC18" s="98">
        <f t="shared" si="8"/>
        <v>0</v>
      </c>
      <c r="AD18" s="28"/>
      <c r="AE18" s="10"/>
      <c r="AF18" s="98">
        <f t="shared" si="9"/>
        <v>0</v>
      </c>
      <c r="AG18" s="28"/>
      <c r="AH18" s="10"/>
      <c r="AI18" s="98">
        <f t="shared" si="10"/>
        <v>0</v>
      </c>
      <c r="AJ18" s="28"/>
      <c r="AK18" s="10"/>
      <c r="AL18" s="98">
        <f t="shared" si="11"/>
        <v>0</v>
      </c>
    </row>
    <row r="19" spans="2:38" x14ac:dyDescent="0.25">
      <c r="B19" s="21" t="s">
        <v>20</v>
      </c>
      <c r="C19" s="22"/>
      <c r="D19" s="23"/>
      <c r="E19" s="93"/>
      <c r="F19" s="22"/>
      <c r="G19" s="23"/>
      <c r="H19" s="99"/>
      <c r="I19" s="22"/>
      <c r="J19" s="23"/>
      <c r="K19" s="99"/>
      <c r="L19" s="31"/>
      <c r="M19" s="23"/>
      <c r="N19" s="99"/>
      <c r="O19" s="31"/>
      <c r="P19" s="23"/>
      <c r="Q19" s="99"/>
      <c r="R19" s="31"/>
      <c r="S19" s="23"/>
      <c r="T19" s="99"/>
      <c r="U19" s="31"/>
      <c r="V19" s="23"/>
      <c r="W19" s="99"/>
      <c r="X19" s="31"/>
      <c r="Y19" s="23"/>
      <c r="Z19" s="99"/>
      <c r="AA19" s="31"/>
      <c r="AB19" s="23"/>
      <c r="AC19" s="99"/>
      <c r="AD19" s="31"/>
      <c r="AE19" s="23"/>
      <c r="AF19" s="99"/>
      <c r="AG19" s="31"/>
      <c r="AH19" s="23"/>
      <c r="AI19" s="99"/>
      <c r="AJ19" s="31"/>
      <c r="AK19" s="23"/>
      <c r="AL19" s="99"/>
    </row>
    <row r="20" spans="2:38" x14ac:dyDescent="0.25">
      <c r="B20" s="11" t="s">
        <v>17</v>
      </c>
      <c r="C20" s="18">
        <v>45200</v>
      </c>
      <c r="D20" s="8">
        <v>46300</v>
      </c>
      <c r="E20" s="91">
        <f t="shared" si="0"/>
        <v>1100</v>
      </c>
      <c r="F20" s="18"/>
      <c r="G20" s="24"/>
      <c r="H20" s="96">
        <f t="shared" si="1"/>
        <v>0</v>
      </c>
      <c r="I20" s="18"/>
      <c r="J20" s="8"/>
      <c r="K20" s="96">
        <f t="shared" si="2"/>
        <v>0</v>
      </c>
      <c r="L20" s="30"/>
      <c r="M20" s="8"/>
      <c r="N20" s="96">
        <f t="shared" si="3"/>
        <v>0</v>
      </c>
      <c r="O20" s="30"/>
      <c r="P20" s="8"/>
      <c r="Q20" s="96">
        <f t="shared" si="4"/>
        <v>0</v>
      </c>
      <c r="R20" s="30"/>
      <c r="S20" s="8"/>
      <c r="T20" s="96">
        <f t="shared" si="5"/>
        <v>0</v>
      </c>
      <c r="U20" s="30"/>
      <c r="V20" s="8"/>
      <c r="W20" s="96">
        <f t="shared" si="6"/>
        <v>0</v>
      </c>
      <c r="X20" s="30"/>
      <c r="Y20" s="8"/>
      <c r="Z20" s="96">
        <f t="shared" si="7"/>
        <v>0</v>
      </c>
      <c r="AA20" s="30"/>
      <c r="AB20" s="8"/>
      <c r="AC20" s="96">
        <f t="shared" si="8"/>
        <v>0</v>
      </c>
      <c r="AD20" s="30"/>
      <c r="AE20" s="8"/>
      <c r="AF20" s="96">
        <f t="shared" si="9"/>
        <v>0</v>
      </c>
      <c r="AG20" s="30"/>
      <c r="AH20" s="8"/>
      <c r="AI20" s="96">
        <f t="shared" si="10"/>
        <v>0</v>
      </c>
      <c r="AJ20" s="30"/>
      <c r="AK20" s="8"/>
      <c r="AL20" s="96">
        <f t="shared" si="11"/>
        <v>0</v>
      </c>
    </row>
    <row r="21" spans="2:38" x14ac:dyDescent="0.25">
      <c r="B21" s="12" t="s">
        <v>21</v>
      </c>
      <c r="C21" s="17">
        <f>(C7/C20)*1000</f>
        <v>11.504424778761061</v>
      </c>
      <c r="D21" s="10">
        <f>(D7/D20)*1000</f>
        <v>11.663066954643627</v>
      </c>
      <c r="E21" s="92">
        <f t="shared" si="0"/>
        <v>0.15864217588256579</v>
      </c>
      <c r="F21" s="17"/>
      <c r="G21" s="10"/>
      <c r="H21" s="98">
        <f t="shared" si="1"/>
        <v>0</v>
      </c>
      <c r="I21" s="28"/>
      <c r="J21" s="10"/>
      <c r="K21" s="98">
        <f t="shared" si="2"/>
        <v>0</v>
      </c>
      <c r="L21" s="28"/>
      <c r="M21" s="10"/>
      <c r="N21" s="98">
        <f t="shared" si="3"/>
        <v>0</v>
      </c>
      <c r="O21" s="28"/>
      <c r="P21" s="10"/>
      <c r="Q21" s="98">
        <f t="shared" si="4"/>
        <v>0</v>
      </c>
      <c r="R21" s="28"/>
      <c r="S21" s="10"/>
      <c r="T21" s="98">
        <f t="shared" si="5"/>
        <v>0</v>
      </c>
      <c r="U21" s="28"/>
      <c r="V21" s="10"/>
      <c r="W21" s="98">
        <f t="shared" si="6"/>
        <v>0</v>
      </c>
      <c r="X21" s="28"/>
      <c r="Y21" s="10"/>
      <c r="Z21" s="98">
        <f t="shared" si="7"/>
        <v>0</v>
      </c>
      <c r="AA21" s="28"/>
      <c r="AB21" s="10"/>
      <c r="AC21" s="98">
        <f t="shared" si="8"/>
        <v>0</v>
      </c>
      <c r="AD21" s="28"/>
      <c r="AE21" s="10"/>
      <c r="AF21" s="98">
        <f t="shared" si="9"/>
        <v>0</v>
      </c>
      <c r="AG21" s="28"/>
      <c r="AH21" s="10"/>
      <c r="AI21" s="98">
        <f t="shared" si="10"/>
        <v>0</v>
      </c>
      <c r="AJ21" s="28"/>
      <c r="AK21" s="10"/>
      <c r="AL21" s="98">
        <f t="shared" si="11"/>
        <v>0</v>
      </c>
    </row>
    <row r="22" spans="2:38" x14ac:dyDescent="0.25">
      <c r="B22" s="11" t="s">
        <v>23</v>
      </c>
      <c r="C22" s="16">
        <v>47</v>
      </c>
      <c r="D22" s="9">
        <v>44.5</v>
      </c>
      <c r="E22" s="90">
        <f t="shared" si="0"/>
        <v>-2.5</v>
      </c>
      <c r="F22" s="16"/>
      <c r="G22" s="9"/>
      <c r="H22" s="97">
        <f t="shared" si="1"/>
        <v>0</v>
      </c>
      <c r="I22" s="16"/>
      <c r="J22" s="9"/>
      <c r="K22" s="97">
        <f t="shared" si="2"/>
        <v>0</v>
      </c>
      <c r="L22" s="29"/>
      <c r="M22" s="9"/>
      <c r="N22" s="97">
        <f t="shared" si="3"/>
        <v>0</v>
      </c>
      <c r="O22" s="29"/>
      <c r="P22" s="9"/>
      <c r="Q22" s="97">
        <f t="shared" si="4"/>
        <v>0</v>
      </c>
      <c r="R22" s="29"/>
      <c r="S22" s="9"/>
      <c r="T22" s="97">
        <f t="shared" si="5"/>
        <v>0</v>
      </c>
      <c r="U22" s="29"/>
      <c r="V22" s="9"/>
      <c r="W22" s="97">
        <f t="shared" si="6"/>
        <v>0</v>
      </c>
      <c r="X22" s="29"/>
      <c r="Y22" s="9"/>
      <c r="Z22" s="97">
        <f t="shared" si="7"/>
        <v>0</v>
      </c>
      <c r="AA22" s="29"/>
      <c r="AB22" s="9"/>
      <c r="AC22" s="97">
        <f t="shared" si="8"/>
        <v>0</v>
      </c>
      <c r="AD22" s="29"/>
      <c r="AE22" s="9"/>
      <c r="AF22" s="97">
        <f t="shared" si="9"/>
        <v>0</v>
      </c>
      <c r="AG22" s="29"/>
      <c r="AH22" s="9"/>
      <c r="AI22" s="97">
        <f t="shared" si="10"/>
        <v>0</v>
      </c>
      <c r="AJ22" s="29"/>
      <c r="AK22" s="9"/>
      <c r="AL22" s="97">
        <f t="shared" si="11"/>
        <v>0</v>
      </c>
    </row>
    <row r="23" spans="2:38" ht="15.75" thickBot="1" x14ac:dyDescent="0.3">
      <c r="B23" s="11" t="s">
        <v>22</v>
      </c>
      <c r="C23" s="19">
        <f>C7/C22</f>
        <v>11.063829787234043</v>
      </c>
      <c r="D23" s="20">
        <f>D7/D22</f>
        <v>12.134831460674157</v>
      </c>
      <c r="E23" s="94">
        <f t="shared" si="0"/>
        <v>1.0710016734401133</v>
      </c>
      <c r="F23" s="19"/>
      <c r="G23" s="20"/>
      <c r="H23" s="100">
        <f t="shared" si="1"/>
        <v>0</v>
      </c>
      <c r="I23" s="19"/>
      <c r="J23" s="20"/>
      <c r="K23" s="100">
        <f t="shared" si="2"/>
        <v>0</v>
      </c>
      <c r="L23" s="19"/>
      <c r="M23" s="20"/>
      <c r="N23" s="100">
        <f t="shared" si="3"/>
        <v>0</v>
      </c>
      <c r="O23" s="19"/>
      <c r="P23" s="20"/>
      <c r="Q23" s="100">
        <f t="shared" si="4"/>
        <v>0</v>
      </c>
      <c r="R23" s="19"/>
      <c r="S23" s="20"/>
      <c r="T23" s="100">
        <f t="shared" si="5"/>
        <v>0</v>
      </c>
      <c r="U23" s="19"/>
      <c r="V23" s="20"/>
      <c r="W23" s="100">
        <f t="shared" si="6"/>
        <v>0</v>
      </c>
      <c r="X23" s="19"/>
      <c r="Y23" s="20"/>
      <c r="Z23" s="100">
        <f t="shared" si="7"/>
        <v>0</v>
      </c>
      <c r="AA23" s="19"/>
      <c r="AB23" s="20"/>
      <c r="AC23" s="100">
        <f t="shared" si="8"/>
        <v>0</v>
      </c>
      <c r="AD23" s="19"/>
      <c r="AE23" s="20"/>
      <c r="AF23" s="100">
        <f t="shared" si="9"/>
        <v>0</v>
      </c>
      <c r="AG23" s="19"/>
      <c r="AH23" s="20"/>
      <c r="AI23" s="100">
        <f t="shared" si="10"/>
        <v>0</v>
      </c>
      <c r="AJ23" s="19"/>
      <c r="AK23" s="20"/>
      <c r="AL23" s="100">
        <f t="shared" si="11"/>
        <v>0</v>
      </c>
    </row>
    <row r="24" spans="2:38" x14ac:dyDescent="0.25">
      <c r="G24" s="4"/>
      <c r="H24" s="4"/>
      <c r="N24" s="4"/>
      <c r="Y24" s="43"/>
      <c r="AB24" s="42"/>
      <c r="AC24" s="42"/>
      <c r="AE24" s="107"/>
      <c r="AF24" s="107"/>
      <c r="AG24" s="37"/>
      <c r="AH24" s="37"/>
      <c r="AI24" s="37"/>
      <c r="AJ24" s="37"/>
      <c r="AK24" s="108"/>
      <c r="AL24" s="108"/>
    </row>
    <row r="26" spans="2:38" x14ac:dyDescent="0.25">
      <c r="S26" s="6"/>
      <c r="T26" s="6"/>
      <c r="U26" s="6"/>
      <c r="V26" s="6"/>
      <c r="W26" s="6"/>
      <c r="X26" s="6"/>
    </row>
    <row r="28" spans="2:38" x14ac:dyDescent="0.25">
      <c r="C28" s="5"/>
    </row>
    <row r="29" spans="2:38" x14ac:dyDescent="0.25">
      <c r="C29" s="5"/>
    </row>
    <row r="30" spans="2:38" x14ac:dyDescent="0.25">
      <c r="C30" s="5"/>
    </row>
    <row r="31" spans="2:38" x14ac:dyDescent="0.25">
      <c r="C31" s="5"/>
    </row>
    <row r="32" spans="2:38" x14ac:dyDescent="0.25">
      <c r="C32" s="5"/>
    </row>
    <row r="33" spans="3:3" x14ac:dyDescent="0.25">
      <c r="C33" s="5"/>
    </row>
    <row r="34" spans="3:3" x14ac:dyDescent="0.25">
      <c r="C34" s="5"/>
    </row>
    <row r="35" spans="3:3" x14ac:dyDescent="0.25">
      <c r="C35" s="5"/>
    </row>
    <row r="36" spans="3:3" x14ac:dyDescent="0.25">
      <c r="C36" s="5"/>
    </row>
    <row r="37" spans="3:3" x14ac:dyDescent="0.25">
      <c r="C37" s="5"/>
    </row>
    <row r="38" spans="3:3" x14ac:dyDescent="0.25">
      <c r="C38" s="5"/>
    </row>
    <row r="39" spans="3:3" x14ac:dyDescent="0.25">
      <c r="C39" s="5"/>
    </row>
    <row r="40" spans="3:3" x14ac:dyDescent="0.25">
      <c r="C40" s="5"/>
    </row>
    <row r="41" spans="3:3" x14ac:dyDescent="0.25">
      <c r="C41" s="5"/>
    </row>
    <row r="42" spans="3:3" x14ac:dyDescent="0.25">
      <c r="C42" s="5"/>
    </row>
  </sheetData>
  <mergeCells count="2">
    <mergeCell ref="AE24:AF24"/>
    <mergeCell ref="AK24:AL24"/>
  </mergeCells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E1E24D47354944AAE8FFA21A3758C7" ma:contentTypeVersion="13" ma:contentTypeDescription="Create a new document." ma:contentTypeScope="" ma:versionID="81f93012cd2176a252c6cddd964399b3">
  <xsd:schema xmlns:xsd="http://www.w3.org/2001/XMLSchema" xmlns:xs="http://www.w3.org/2001/XMLSchema" xmlns:p="http://schemas.microsoft.com/office/2006/metadata/properties" xmlns:ns2="0e752871-ce6a-448c-b0e0-7d1216b2df7c" xmlns:ns3="f214e362-6cff-4ce4-b40c-481a9fc0928b" targetNamespace="http://schemas.microsoft.com/office/2006/metadata/properties" ma:root="true" ma:fieldsID="0857a2048860a38eb173320859303296" ns2:_="" ns3:_="">
    <xsd:import namespace="0e752871-ce6a-448c-b0e0-7d1216b2df7c"/>
    <xsd:import namespace="f214e362-6cff-4ce4-b40c-481a9fc092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752871-ce6a-448c-b0e0-7d1216b2df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20b0feaa-b305-4bdb-9b9d-325686b77e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14e362-6cff-4ce4-b40c-481a9fc0928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fd4317b5-2d87-497d-a05f-89e78ff3bef6}" ma:internalName="TaxCatchAll" ma:showField="CatchAllData" ma:web="f214e362-6cff-4ce4-b40c-481a9fc092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752871-ce6a-448c-b0e0-7d1216b2df7c">
      <Terms xmlns="http://schemas.microsoft.com/office/infopath/2007/PartnerControls"/>
    </lcf76f155ced4ddcb4097134ff3c332f>
    <TaxCatchAll xmlns="f214e362-6cff-4ce4-b40c-481a9fc0928b" xsi:nil="true"/>
  </documentManagement>
</p:properties>
</file>

<file path=customXml/itemProps1.xml><?xml version="1.0" encoding="utf-8"?>
<ds:datastoreItem xmlns:ds="http://schemas.openxmlformats.org/officeDocument/2006/customXml" ds:itemID="{650AECEA-1180-4FB5-A92B-B378EF6571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752871-ce6a-448c-b0e0-7d1216b2df7c"/>
    <ds:schemaRef ds:uri="f214e362-6cff-4ce4-b40c-481a9fc092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234DE8-65D1-40D7-97BC-B32B5673E8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EAA71A-1446-4E1E-8ABD-66EF83DD8122}">
  <ds:schemaRefs>
    <ds:schemaRef ds:uri="http://schemas.microsoft.com/office/2006/metadata/properties"/>
    <ds:schemaRef ds:uri="http://schemas.microsoft.com/office/infopath/2007/PartnerControls"/>
    <ds:schemaRef ds:uri="0e752871-ce6a-448c-b0e0-7d1216b2df7c"/>
    <ds:schemaRef ds:uri="f214e362-6cff-4ce4-b40c-481a9fc0928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Avainluvut kuukausittain</vt:lpstr>
      <vt:lpstr>Seurantakuvaajat</vt:lpstr>
      <vt:lpstr>Henkilöstöresurssit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Saastamoinen</dc:creator>
  <cp:lastModifiedBy>Helena Puhakka-Tarvainen</cp:lastModifiedBy>
  <dcterms:created xsi:type="dcterms:W3CDTF">2020-09-23T16:15:46Z</dcterms:created>
  <dcterms:modified xsi:type="dcterms:W3CDTF">2024-10-29T11:05:10Z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0x010100C8E1E24D47354944AAE8FFA21A3758C7</vt:lpwstr>
  </property>
  <property fmtid="{D5CDD505-2E9C-101B-9397-08002B2CF9AE}" pid="3" name="MediaServiceImageTags">
    <vt:lpwstr/>
  </property>
</Properties>
</file>