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ietsuhotel.sharepoint.com/sites/Lietsunhallinto/Shared Documents/General/Hallinto/1 Hallinto ja talous/Rahoitus/Business Finland/RRF 2022/Työkalut/"/>
    </mc:Choice>
  </mc:AlternateContent>
  <xr:revisionPtr revIDLastSave="797" documentId="13_ncr:1_{C02F34A1-E7B2-4BA8-B93A-2324225A3B95}" xr6:coauthVersionLast="47" xr6:coauthVersionMax="47" xr10:uidLastSave="{AF1507BF-C749-4D65-91ED-57FABCD3B6E6}"/>
  <bookViews>
    <workbookView xWindow="-120" yWindow="-120" windowWidth="29040" windowHeight="15720" activeTab="1" xr2:uid="{00000000-000D-0000-FFFF-FFFF00000000}"/>
  </bookViews>
  <sheets>
    <sheet name="Vuosi 202X-1" sheetId="4" r:id="rId1"/>
    <sheet name="Vuosi 202X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" i="6" l="1"/>
  <c r="X10" i="6"/>
  <c r="X11" i="6"/>
  <c r="X12" i="6"/>
  <c r="X13" i="6"/>
  <c r="X14" i="6"/>
  <c r="X15" i="6"/>
  <c r="X16" i="6"/>
  <c r="X17" i="6"/>
  <c r="X18" i="6"/>
  <c r="X19" i="6"/>
  <c r="X8" i="6"/>
  <c r="W9" i="6"/>
  <c r="W10" i="6"/>
  <c r="W11" i="6"/>
  <c r="W12" i="6"/>
  <c r="W13" i="6"/>
  <c r="W14" i="6"/>
  <c r="W15" i="6"/>
  <c r="W16" i="6"/>
  <c r="W17" i="6"/>
  <c r="W18" i="6"/>
  <c r="W19" i="6"/>
  <c r="W8" i="6"/>
  <c r="V9" i="6"/>
  <c r="V10" i="6"/>
  <c r="V11" i="6"/>
  <c r="V12" i="6"/>
  <c r="V13" i="6"/>
  <c r="V14" i="6"/>
  <c r="V15" i="6"/>
  <c r="V16" i="6"/>
  <c r="V17" i="6"/>
  <c r="V18" i="6"/>
  <c r="V19" i="6"/>
  <c r="V8" i="6"/>
  <c r="U9" i="6"/>
  <c r="U10" i="6"/>
  <c r="U11" i="6"/>
  <c r="U12" i="6"/>
  <c r="U13" i="6"/>
  <c r="U14" i="6"/>
  <c r="U15" i="6"/>
  <c r="U16" i="6"/>
  <c r="U17" i="6"/>
  <c r="U18" i="6"/>
  <c r="U19" i="6"/>
  <c r="U8" i="6"/>
  <c r="T9" i="6"/>
  <c r="T10" i="6"/>
  <c r="T11" i="6"/>
  <c r="T12" i="6"/>
  <c r="T13" i="6"/>
  <c r="T14" i="6"/>
  <c r="T15" i="6"/>
  <c r="T16" i="6"/>
  <c r="T18" i="6"/>
  <c r="T19" i="6"/>
  <c r="T8" i="6"/>
  <c r="S9" i="6"/>
  <c r="S10" i="6"/>
  <c r="S11" i="6"/>
  <c r="S12" i="6"/>
  <c r="S13" i="6"/>
  <c r="S14" i="6"/>
  <c r="S15" i="6"/>
  <c r="S16" i="6"/>
  <c r="S18" i="6"/>
  <c r="S19" i="6"/>
  <c r="S8" i="6"/>
  <c r="R9" i="6"/>
  <c r="R10" i="6"/>
  <c r="R11" i="6"/>
  <c r="R12" i="6"/>
  <c r="R13" i="6"/>
  <c r="R14" i="6"/>
  <c r="R15" i="6"/>
  <c r="R16" i="6"/>
  <c r="R18" i="6"/>
  <c r="R19" i="6"/>
  <c r="R8" i="6"/>
  <c r="Q9" i="6"/>
  <c r="Q10" i="6"/>
  <c r="Q11" i="6"/>
  <c r="Q12" i="6"/>
  <c r="Q13" i="6"/>
  <c r="Q14" i="6"/>
  <c r="Q15" i="6"/>
  <c r="Q16" i="6"/>
  <c r="Q17" i="6"/>
  <c r="R17" i="6" s="1"/>
  <c r="Q18" i="6"/>
  <c r="Q19" i="6"/>
  <c r="Q8" i="6"/>
  <c r="D25" i="4"/>
  <c r="M20" i="4"/>
  <c r="L20" i="4"/>
  <c r="K20" i="4"/>
  <c r="J20" i="4"/>
  <c r="G20" i="4"/>
  <c r="F20" i="4"/>
  <c r="E20" i="4"/>
  <c r="E21" i="4" s="1"/>
  <c r="D20" i="4"/>
  <c r="D22" i="4" s="1"/>
  <c r="C20" i="4"/>
  <c r="D23" i="4" s="1"/>
  <c r="O19" i="4"/>
  <c r="N19" i="4"/>
  <c r="I19" i="4"/>
  <c r="H19" i="4"/>
  <c r="O18" i="4"/>
  <c r="N18" i="4"/>
  <c r="I18" i="4"/>
  <c r="H18" i="4"/>
  <c r="O17" i="4"/>
  <c r="N17" i="4"/>
  <c r="I17" i="4"/>
  <c r="H17" i="4"/>
  <c r="O16" i="4"/>
  <c r="N16" i="4"/>
  <c r="I16" i="4"/>
  <c r="H16" i="4"/>
  <c r="O15" i="4"/>
  <c r="N15" i="4"/>
  <c r="I15" i="4"/>
  <c r="H15" i="4"/>
  <c r="O14" i="4"/>
  <c r="N14" i="4"/>
  <c r="I14" i="4"/>
  <c r="H14" i="4"/>
  <c r="O13" i="4"/>
  <c r="N13" i="4"/>
  <c r="I13" i="4"/>
  <c r="H13" i="4"/>
  <c r="O12" i="4"/>
  <c r="N12" i="4"/>
  <c r="I12" i="4"/>
  <c r="H12" i="4"/>
  <c r="O11" i="4"/>
  <c r="N11" i="4"/>
  <c r="I11" i="4"/>
  <c r="H11" i="4"/>
  <c r="O10" i="4"/>
  <c r="N10" i="4"/>
  <c r="I10" i="4"/>
  <c r="H10" i="4"/>
  <c r="O9" i="4"/>
  <c r="N9" i="4"/>
  <c r="I9" i="4"/>
  <c r="H9" i="4"/>
  <c r="O8" i="4"/>
  <c r="N8" i="4"/>
  <c r="I8" i="4"/>
  <c r="H8" i="4"/>
  <c r="K20" i="6"/>
  <c r="H20" i="6"/>
  <c r="N9" i="6"/>
  <c r="N10" i="6"/>
  <c r="N11" i="6"/>
  <c r="N12" i="6"/>
  <c r="N13" i="6"/>
  <c r="N14" i="6"/>
  <c r="N15" i="6"/>
  <c r="N16" i="6"/>
  <c r="N17" i="6"/>
  <c r="N18" i="6"/>
  <c r="N19" i="6"/>
  <c r="N8" i="6"/>
  <c r="N20" i="6" s="1"/>
  <c r="H19" i="6"/>
  <c r="H18" i="6"/>
  <c r="H17" i="6"/>
  <c r="H16" i="6"/>
  <c r="H15" i="6"/>
  <c r="H14" i="6"/>
  <c r="H13" i="6"/>
  <c r="H12" i="6"/>
  <c r="H11" i="6"/>
  <c r="H10" i="6"/>
  <c r="H9" i="6"/>
  <c r="H8" i="6"/>
  <c r="N20" i="4" l="1"/>
  <c r="F21" i="4"/>
  <c r="H20" i="4"/>
  <c r="I20" i="4"/>
  <c r="O20" i="4"/>
  <c r="D25" i="6"/>
  <c r="I14" i="6"/>
  <c r="O12" i="6"/>
  <c r="J20" i="6"/>
  <c r="G20" i="6"/>
  <c r="F20" i="6"/>
  <c r="F21" i="6" s="1"/>
  <c r="E20" i="6"/>
  <c r="E21" i="6" s="1"/>
  <c r="D20" i="6"/>
  <c r="D22" i="6" s="1"/>
  <c r="C20" i="6"/>
  <c r="O19" i="6"/>
  <c r="I19" i="6"/>
  <c r="O18" i="6"/>
  <c r="I18" i="6"/>
  <c r="O17" i="6"/>
  <c r="I17" i="6"/>
  <c r="S17" i="6" s="1"/>
  <c r="T17" i="6" s="1"/>
  <c r="O16" i="6"/>
  <c r="I16" i="6"/>
  <c r="O15" i="6"/>
  <c r="I15" i="6"/>
  <c r="I13" i="6"/>
  <c r="I12" i="6"/>
  <c r="I11" i="6"/>
  <c r="I10" i="6"/>
  <c r="I9" i="6"/>
  <c r="I8" i="6"/>
  <c r="O11" i="6" l="1"/>
  <c r="O14" i="6"/>
  <c r="O13" i="6"/>
  <c r="L20" i="6"/>
  <c r="D23" i="6"/>
  <c r="O10" i="6"/>
  <c r="O9" i="6"/>
  <c r="O8" i="6"/>
  <c r="I20" i="6"/>
  <c r="M20" i="6" l="1"/>
  <c r="O2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tc={984AAA96-6608-475B-BD0A-AF6D39A218A4}</author>
    <author>tc={B01CC5B6-6242-4E3D-9597-19DAC89C5BF7}</author>
    <author>tc={C49AE6B2-2BED-490B-8024-73F7147AD512}</author>
    <author>tc={38163CF5-AF70-46E9-A3CB-2F216040D974}</author>
    <author>tc={21DA4B78-6B32-44EF-8BD4-72EF77E4A10D}</author>
    <author>tc={7A928DA8-EC6D-47CB-8E95-E65DC61D62D9}</author>
    <author>tc={DD7A4FC7-17DC-4ED3-B9B4-07B71C42ED1D}</author>
    <author>tc={88AEEDAC-A6A0-45F7-AFAB-3ACBD4A837EF}</author>
    <author>tc={DFD09C18-7D03-483A-87E3-2668DC0B8531}</author>
    <author>tc={1774B1A9-52EC-45C0-8D85-493B12174D16}</author>
    <author>tc={ECAE5CCF-2547-4FD5-A862-AE6139D62BF5}</author>
  </authors>
  <commentList>
    <comment ref="E6" authorId="0" shapeId="0" xr:uid="{984AAA96-6608-475B-BD0A-AF6D39A218A4}">
      <text>
        <t>[Kommenttiketju]
Excel-versiosi avulla voit lukea tämän kommenttiketjun, mutta siihen tehdyt muutokset poistetaan, jos tiedosto avataan uudemmassa Excel-versiossa. Lisätietoja: https://go.microsoft.com/fwlink/?linkid=870924
Kommentti:
    Kirjaa sähkön kulutus- ja hintaluvut esimerkiksi suoraan sähkölaskuista.</t>
      </text>
    </comment>
    <comment ref="J6" authorId="1" shapeId="0" xr:uid="{B01CC5B6-6242-4E3D-9597-19DAC89C5BF7}">
      <text>
        <t>[Kommenttiketju]
Excel-versiosi avulla voit lukea tämän kommenttiketjun, mutta siihen tehdyt muutokset poistetaan, jos tiedosto avataan uudemmassa Excel-versiossa. Lisätietoja: https://go.microsoft.com/fwlink/?linkid=870924
Kommentti:
    Tähän voi vaihtaa minkä tahansa lämmitysenergian muodon ja lisätä tarvittaessa sarakkeita</t>
      </text>
    </comment>
    <comment ref="I7" authorId="2" shapeId="0" xr:uid="{C49AE6B2-2BED-490B-8024-73F7147AD512}">
      <text>
        <t>[Kommenttiketju]
Excel-versiosi avulla voit lukea tämän kommenttiketjun, mutta siihen tehdyt muutokset poistetaan, jos tiedosto avataan uudemmassa Excel-versiossa. Lisätietoja: https://go.microsoft.com/fwlink/?linkid=870924
Kommentti:
    Matkailualalla yleinen kulutuksen suhdeluku on per yöpymisvuorokausi</t>
      </text>
    </comment>
    <comment ref="N7" authorId="3" shapeId="0" xr:uid="{38163CF5-AF70-46E9-A3CB-2F216040D974}">
      <text>
        <t>[Kommenttiketju]
Excel-versiosi avulla voit lukea tämän kommenttiketjun, mutta siihen tehdyt muutokset poistetaan, jos tiedosto avataan uudemmassa Excel-versiossa. Lisätietoja: https://go.microsoft.com/fwlink/?linkid=870924
Kommentti:
    = kylmä vesi + lämmin vesi</t>
      </text>
    </comment>
    <comment ref="O7" authorId="4" shapeId="0" xr:uid="{21DA4B78-6B32-44EF-8BD4-72EF77E4A10D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Matkailualalla yleinen kulutuksen suhdeluku on per yöpymisvuorokausi
</t>
      </text>
    </comment>
    <comment ref="B21" authorId="5" shapeId="0" xr:uid="{7A928DA8-EC6D-47CB-8E95-E65DC61D62D9}">
      <text>
        <t>[Kommenttiketju]
Excel-versiosi avulla voit lukea tämän kommenttiketjun, mutta siihen tehdyt muutokset poistetaan, jos tiedosto avataan uudemmassa Excel-versiossa. Lisätietoja: https://go.microsoft.com/fwlink/?linkid=870924
Kommentti:
    Saapuneiden asiakkaiden määrä</t>
      </text>
    </comment>
    <comment ref="E21" authorId="6" shapeId="0" xr:uid="{DD7A4FC7-17DC-4ED3-B9B4-07B71C42ED1D}">
      <text>
        <t>[Kommenttiketju]
Excel-versiosi avulla voit lukea tämän kommenttiketjun, mutta siihen tehdyt muutokset poistetaan, jos tiedosto avataan uudemmassa Excel-versiossa. Lisätietoja: https://go.microsoft.com/fwlink/?linkid=870924
Kommentti:
    Sähkön kulutus yhteensä (MWh)</t>
      </text>
    </comment>
    <comment ref="F21" authorId="7" shapeId="0" xr:uid="{88AEEDAC-A6A0-45F7-AFAB-3ACBD4A837EF}">
      <text>
        <t>[Kommenttiketju]
Excel-versiosi avulla voit lukea tämän kommenttiketjun, mutta siihen tehdyt muutokset poistetaan, jos tiedosto avataan uudemmassa Excel-versiossa. Lisätietoja: https://go.microsoft.com/fwlink/?linkid=870924
Kommentti:
    Sähkön hinta yhteensä (=energia+hinta)</t>
      </text>
    </comment>
    <comment ref="C22" authorId="8" shapeId="0" xr:uid="{DFD09C18-7D03-483A-87E3-2668DC0B8531}">
      <text>
        <t>[Kommenttiketju]
Excel-versiosi avulla voit lukea tämän kommenttiketjun, mutta siihen tehdyt muutokset poistetaan, jos tiedosto avataan uudemmassa Excel-versiossa. Lisätietoja: https://go.microsoft.com/fwlink/?linkid=870924
Kommentti:
    = yöpymisvuorokaudet / saapuvien vieraiden lukumäärä</t>
      </text>
    </comment>
    <comment ref="B23" authorId="9" shapeId="0" xr:uid="{1774B1A9-52EC-45C0-8D85-493B12174D16}">
      <text>
        <t>[Kommenttiketju]
Excel-versiosi avulla voit lukea tämän kommenttiketjun, mutta siihen tehdyt muutokset poistetaan, jos tiedosto avataan uudemmassa Excel-versiossa. Lisätietoja: https://go.microsoft.com/fwlink/?linkid=870924
Kommentti:
    =Myydyt huoneet /vuoden aikana myynnissä olevien huoneiden kokonaismäärä</t>
      </text>
    </comment>
    <comment ref="D25" authorId="10" shapeId="0" xr:uid="{ECAE5CCF-2547-4FD5-A862-AE6139D62BF5}">
      <text>
        <t>[Kommenttiketju]
Excel-versiosi avulla voit lukea tämän kommenttiketjun, mutta siihen tehdyt muutokset poistetaan, jos tiedosto avataan uudemmassa Excel-versiossa. Lisätietoja: https://go.microsoft.com/fwlink/?linkid=870924
Kommentti:
    = myynnissä olevat päivät * huoneiden määrä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tc={2006B890-ACF7-4CA2-AB2F-043909D071C7}</author>
    <author>tc={65EBBF55-D5CA-4D51-9E45-ABC1928EA448}</author>
    <author>tc={BB5A2B3E-57E8-42CF-9627-ED605292BDE6}</author>
    <author>tc={CDBC3E49-A6E0-455F-A74B-9F0AEC44D7A7}</author>
    <author>tc={A9F0D894-6C90-485C-BC2E-C0AD17F57DFB}</author>
    <author>tc={FCF461D7-5F1E-4061-9C26-1C9B67FBCE25}</author>
    <author>tc={8AEDBD55-0FA8-4F90-A816-5BB3BF15891E}</author>
    <author>tc={AD807272-34EA-431B-92B9-D87D41AC78AB}</author>
    <author>tc={A7F48254-45B7-41B7-8DCF-56D01F8C39A3}</author>
    <author>tc={5DE778E2-0CF0-4775-929F-2087AB7A21F6}</author>
    <author>tc={E097DFB5-D007-4A6D-AA76-65998C4FCFC6}</author>
  </authors>
  <commentList>
    <comment ref="E6" authorId="0" shapeId="0" xr:uid="{2006B890-ACF7-4CA2-AB2F-043909D071C7}">
      <text>
        <t>[Kommenttiketju]
Excel-versiosi avulla voit lukea tämän kommenttiketjun, mutta siihen tehdyt muutokset poistetaan, jos tiedosto avataan uudemmassa Excel-versiossa. Lisätietoja: https://go.microsoft.com/fwlink/?linkid=870924
Kommentti:
    Kirjaa sähkön kulutus- ja hintaluvut esimerkiksi suoraan sähkölaskuista.</t>
      </text>
    </comment>
    <comment ref="J6" authorId="1" shapeId="0" xr:uid="{65EBBF55-D5CA-4D51-9E45-ABC1928EA448}">
      <text>
        <t>[Kommenttiketju]
Excel-versiosi avulla voit lukea tämän kommenttiketjun, mutta siihen tehdyt muutokset poistetaan, jos tiedosto avataan uudemmassa Excel-versiossa. Lisätietoja: https://go.microsoft.com/fwlink/?linkid=870924
Kommentti:
    Tähän voi vaihtaa minkä tahansa lämmitysenergian muodon ja lisätä tarvittaessa sarakkeita</t>
      </text>
    </comment>
    <comment ref="I7" authorId="2" shapeId="0" xr:uid="{BB5A2B3E-57E8-42CF-9627-ED605292BDE6}">
      <text>
        <t>[Kommenttiketju]
Excel-versiosi avulla voit lukea tämän kommenttiketjun, mutta siihen tehdyt muutokset poistetaan, jos tiedosto avataan uudemmassa Excel-versiossa. Lisätietoja: https://go.microsoft.com/fwlink/?linkid=870924
Kommentti:
    Matkailualalla yleinen kulutuksen suhdeluku on per yöpymisvuorokausi</t>
      </text>
    </comment>
    <comment ref="N7" authorId="3" shapeId="0" xr:uid="{CDBC3E49-A6E0-455F-A74B-9F0AEC44D7A7}">
      <text>
        <t>[Kommenttiketju]
Excel-versiosi avulla voit lukea tämän kommenttiketjun, mutta siihen tehdyt muutokset poistetaan, jos tiedosto avataan uudemmassa Excel-versiossa. Lisätietoja: https://go.microsoft.com/fwlink/?linkid=870924
Kommentti:
    = kylmä vesi + lämmin vesi</t>
      </text>
    </comment>
    <comment ref="O7" authorId="4" shapeId="0" xr:uid="{A9F0D894-6C90-485C-BC2E-C0AD17F57DFB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Matkailualalla yleinen kulutuksen suhdeluku on per yöpymisvuorokausi
</t>
      </text>
    </comment>
    <comment ref="B21" authorId="5" shapeId="0" xr:uid="{FCF461D7-5F1E-4061-9C26-1C9B67FBCE25}">
      <text>
        <t>[Kommenttiketju]
Excel-versiosi avulla voit lukea tämän kommenttiketjun, mutta siihen tehdyt muutokset poistetaan, jos tiedosto avataan uudemmassa Excel-versiossa. Lisätietoja: https://go.microsoft.com/fwlink/?linkid=870924
Kommentti:
    Saapuneiden asiakkaiden määrä</t>
      </text>
    </comment>
    <comment ref="E21" authorId="6" shapeId="0" xr:uid="{8AEDBD55-0FA8-4F90-A816-5BB3BF15891E}">
      <text>
        <t>[Kommenttiketju]
Excel-versiosi avulla voit lukea tämän kommenttiketjun, mutta siihen tehdyt muutokset poistetaan, jos tiedosto avataan uudemmassa Excel-versiossa. Lisätietoja: https://go.microsoft.com/fwlink/?linkid=870924
Kommentti:
    Sähkön kulutus yhteensä (MWh)</t>
      </text>
    </comment>
    <comment ref="F21" authorId="7" shapeId="0" xr:uid="{AD807272-34EA-431B-92B9-D87D41AC78AB}">
      <text>
        <t>[Kommenttiketju]
Excel-versiosi avulla voit lukea tämän kommenttiketjun, mutta siihen tehdyt muutokset poistetaan, jos tiedosto avataan uudemmassa Excel-versiossa. Lisätietoja: https://go.microsoft.com/fwlink/?linkid=870924
Kommentti:
    Sähkön hinta yhteensä (=energia+hinta)</t>
      </text>
    </comment>
    <comment ref="C22" authorId="8" shapeId="0" xr:uid="{A7F48254-45B7-41B7-8DCF-56D01F8C39A3}">
      <text>
        <t>[Kommenttiketju]
Excel-versiosi avulla voit lukea tämän kommenttiketjun, mutta siihen tehdyt muutokset poistetaan, jos tiedosto avataan uudemmassa Excel-versiossa. Lisätietoja: https://go.microsoft.com/fwlink/?linkid=870924
Kommentti:
    = yöpymisvuorokaudet / saapuvien vieraiden lukumäärä</t>
      </text>
    </comment>
    <comment ref="B23" authorId="9" shapeId="0" xr:uid="{5DE778E2-0CF0-4775-929F-2087AB7A21F6}">
      <text>
        <t>[Kommenttiketju]
Excel-versiosi avulla voit lukea tämän kommenttiketjun, mutta siihen tehdyt muutokset poistetaan, jos tiedosto avataan uudemmassa Excel-versiossa. Lisätietoja: https://go.microsoft.com/fwlink/?linkid=870924
Kommentti:
    =Myydyt huoneet /vuoden aikana myynnissä olevien huoneiden kokonaismäärä</t>
      </text>
    </comment>
    <comment ref="D25" authorId="10" shapeId="0" xr:uid="{E097DFB5-D007-4A6D-AA76-65998C4FCFC6}">
      <text>
        <t>[Kommenttiketju]
Excel-versiosi avulla voit lukea tämän kommenttiketjun, mutta siihen tehdyt muutokset poistetaan, jos tiedosto avataan uudemmassa Excel-versiossa. Lisätietoja: https://go.microsoft.com/fwlink/?linkid=870924
Kommentti:
    = myynnissä olevat päivät * huoneiden määrä</t>
      </text>
    </comment>
  </commentList>
</comments>
</file>

<file path=xl/sharedStrings.xml><?xml version="1.0" encoding="utf-8"?>
<sst xmlns="http://schemas.openxmlformats.org/spreadsheetml/2006/main" count="89" uniqueCount="46">
  <si>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</si>
  <si>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</si>
  <si>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</si>
  <si>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</si>
  <si>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</si>
  <si>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</si>
  <si>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</si>
  <si>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</si>
  <si>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</si>
  <si>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</si>
  <si>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</si>
  <si>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</si>
  <si>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YHTEENSÄ</t>
  </si>
  <si>
    <t>Veden kulutus</t>
  </si>
  <si>
    <t>Asiakasmäärä</t>
  </si>
  <si>
    <t>Keskiviipymä</t>
  </si>
  <si>
    <t>Käyttöaste</t>
  </si>
  <si>
    <t>Maksimikäyttöaste</t>
  </si>
  <si>
    <t>Kulutus kWh /yöpymis-vrk</t>
  </si>
  <si>
    <t>kWh-muutos %</t>
  </si>
  <si>
    <t>Muutos per yöpymisvrk %</t>
  </si>
  <si>
    <t>MWh</t>
  </si>
  <si>
    <t>Myydyt huoneet</t>
  </si>
  <si>
    <t>Yöpymis-vuorokaudet</t>
  </si>
  <si>
    <t>Sähkön kulutus (kWh)</t>
  </si>
  <si>
    <t>Sähkö-energian hinta (€)</t>
  </si>
  <si>
    <t>Sähkön kulutus (kWh /yöpymisvrk)</t>
  </si>
  <si>
    <t>Sähkön kulutus (kWh /myyty huone)</t>
  </si>
  <si>
    <t>Kylmä vesi (m3)</t>
  </si>
  <si>
    <t>Veden kulutus yhteensä (m3)</t>
  </si>
  <si>
    <t>Veden kulutus (L / yöpymisvrk)</t>
  </si>
  <si>
    <t>Sähkön kulutus ja hinta (alv0)</t>
  </si>
  <si>
    <t>Vertailu edelliseen vuoteen (202X-1)</t>
  </si>
  <si>
    <t>Sähkön kulutus-vertailu vuoteen 202X-1 (kWh)</t>
  </si>
  <si>
    <t>Veden kulutus vertailu vuoteen 202X-1 (m3)</t>
  </si>
  <si>
    <t>Saapuneet</t>
  </si>
  <si>
    <t>Sähkön siirto hinta (€)</t>
  </si>
  <si>
    <t>Kaukolämpö (normeerattu)</t>
  </si>
  <si>
    <t>Kaukolämpö (absoluuttinen)</t>
  </si>
  <si>
    <t>Lämmin vesi (m3)</t>
  </si>
  <si>
    <t>m3</t>
  </si>
  <si>
    <t>Kulutus L /yöpymisvrk</t>
  </si>
  <si>
    <t>Punaisella suurentunut kulutus</t>
  </si>
  <si>
    <t>Vihreällä kasvanut kulutus</t>
  </si>
  <si>
    <t>Lämmitysenergian kulutus (MWh)</t>
  </si>
  <si>
    <r>
      <t xml:space="preserve">TYÖKALU 2: Energian ja veden kulutus sekä kustannukset </t>
    </r>
    <r>
      <rPr>
        <b/>
        <i/>
        <sz val="16"/>
        <color theme="1"/>
        <rFont val="Calibri"/>
        <family val="2"/>
        <scheme val="minor"/>
      </rPr>
      <t>(esimerkkiluvut)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</si>
</sst>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0.0\ 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</font>
    <font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2" fontId="6" fillId="0" borderId="1" xfId="0" applyNumberFormat="1" applyFont="1" applyBorder="1"/>
    <xf numFmtId="166" fontId="6" fillId="0" borderId="1" xfId="0" applyNumberFormat="1" applyFont="1" applyBorder="1"/>
    <xf numFmtId="2" fontId="4" fillId="0" borderId="1" xfId="0" applyNumberFormat="1" applyFont="1" applyBorder="1"/>
    <xf numFmtId="166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1" xfId="0" applyNumberFormat="1" applyFont="1" applyBorder="1"/>
    <xf numFmtId="4" fontId="4" fillId="0" borderId="1" xfId="0" applyNumberFormat="1" applyFont="1" applyBorder="1"/>
    <xf numFmtId="0" fontId="8" fillId="0" borderId="0" xfId="0" applyFont="1"/>
    <xf numFmtId="0" fontId="10" fillId="0" borderId="0" xfId="0" applyFont="1" applyAlignment="1">
      <alignment wrapText="1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2" fontId="4" fillId="0" borderId="10" xfId="0" applyNumberFormat="1" applyFont="1" applyBorder="1"/>
    <xf numFmtId="166" fontId="4" fillId="0" borderId="11" xfId="0" applyNumberFormat="1" applyFont="1" applyBorder="1"/>
    <xf numFmtId="166" fontId="6" fillId="0" borderId="11" xfId="0" applyNumberFormat="1" applyFont="1" applyBorder="1"/>
    <xf numFmtId="2" fontId="6" fillId="0" borderId="10" xfId="0" applyNumberFormat="1" applyFont="1" applyBorder="1"/>
    <xf numFmtId="4" fontId="6" fillId="0" borderId="10" xfId="0" applyNumberFormat="1" applyFont="1" applyBorder="1"/>
    <xf numFmtId="10" fontId="6" fillId="0" borderId="11" xfId="0" applyNumberFormat="1" applyFont="1" applyBorder="1"/>
    <xf numFmtId="4" fontId="4" fillId="0" borderId="10" xfId="0" applyNumberFormat="1" applyFont="1" applyBorder="1"/>
    <xf numFmtId="10" fontId="4" fillId="0" borderId="11" xfId="0" applyNumberFormat="1" applyFont="1" applyBorder="1"/>
    <xf numFmtId="4" fontId="0" fillId="0" borderId="10" xfId="0" applyNumberFormat="1" applyBorder="1"/>
    <xf numFmtId="4" fontId="0" fillId="0" borderId="1" xfId="0" applyNumberFormat="1" applyBorder="1" applyAlignment="1">
      <alignment horizontal="center"/>
    </xf>
    <xf numFmtId="0" fontId="5" fillId="4" borderId="18" xfId="0" applyFont="1" applyFill="1" applyBorder="1" applyAlignment="1">
      <alignment horizontal="right"/>
    </xf>
    <xf numFmtId="0" fontId="5" fillId="4" borderId="19" xfId="0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2" fontId="0" fillId="0" borderId="11" xfId="0" applyNumberForma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/>
    <xf numFmtId="0" fontId="0" fillId="3" borderId="1" xfId="0" applyFill="1" applyBorder="1" applyAlignment="1">
      <alignment horizontal="right"/>
    </xf>
    <xf numFmtId="2" fontId="0" fillId="3" borderId="11" xfId="0" applyNumberFormat="1" applyFill="1" applyBorder="1" applyAlignment="1">
      <alignment horizontal="center"/>
    </xf>
    <xf numFmtId="10" fontId="0" fillId="3" borderId="14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1" fillId="0" borderId="24" xfId="0" applyFont="1" applyBorder="1"/>
    <xf numFmtId="0" fontId="1" fillId="0" borderId="29" xfId="0" applyFont="1" applyBorder="1"/>
    <xf numFmtId="0" fontId="1" fillId="0" borderId="26" xfId="0" applyFont="1" applyBorder="1"/>
    <xf numFmtId="2" fontId="0" fillId="0" borderId="2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12" fillId="0" borderId="28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2" fillId="0" borderId="30" xfId="0" applyNumberFormat="1" applyFon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4" borderId="15" xfId="0" applyNumberFormat="1" applyFont="1" applyFill="1" applyBorder="1" applyAlignment="1">
      <alignment horizontal="center"/>
    </xf>
    <xf numFmtId="2" fontId="5" fillId="6" borderId="20" xfId="0" applyNumberFormat="1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2" fontId="13" fillId="5" borderId="17" xfId="0" applyNumberFormat="1" applyFont="1" applyFill="1" applyBorder="1" applyAlignment="1">
      <alignment horizontal="center"/>
    </xf>
    <xf numFmtId="2" fontId="5" fillId="6" borderId="21" xfId="0" applyNumberFormat="1" applyFont="1" applyFill="1" applyBorder="1" applyAlignment="1">
      <alignment horizontal="center"/>
    </xf>
    <xf numFmtId="2" fontId="5" fillId="6" borderId="23" xfId="0" applyNumberFormat="1" applyFont="1" applyFill="1" applyBorder="1" applyAlignment="1">
      <alignment horizontal="center"/>
    </xf>
    <xf numFmtId="4" fontId="7" fillId="0" borderId="31" xfId="0" applyNumberFormat="1" applyFont="1" applyBorder="1" applyAlignment="1">
      <alignment horizontal="right"/>
    </xf>
    <xf numFmtId="165" fontId="5" fillId="5" borderId="20" xfId="0" applyNumberFormat="1" applyFont="1" applyFill="1" applyBorder="1" applyAlignment="1">
      <alignment horizontal="center"/>
    </xf>
    <xf numFmtId="165" fontId="5" fillId="5" borderId="21" xfId="0" applyNumberFormat="1" applyFont="1" applyFill="1" applyBorder="1" applyAlignment="1">
      <alignment horizontal="center"/>
    </xf>
    <xf numFmtId="165" fontId="5" fillId="5" borderId="18" xfId="0" applyNumberFormat="1" applyFont="1" applyFill="1" applyBorder="1" applyAlignment="1">
      <alignment horizontal="center"/>
    </xf>
    <xf numFmtId="10" fontId="6" fillId="0" borderId="4" xfId="0" applyNumberFormat="1" applyFont="1" applyBorder="1"/>
    <xf numFmtId="2" fontId="4" fillId="0" borderId="12" xfId="0" applyNumberFormat="1" applyFont="1" applyBorder="1"/>
    <xf numFmtId="166" fontId="4" fillId="0" borderId="13" xfId="0" applyNumberFormat="1" applyFont="1" applyBorder="1"/>
    <xf numFmtId="2" fontId="4" fillId="0" borderId="13" xfId="0" applyNumberFormat="1" applyFont="1" applyBorder="1"/>
    <xf numFmtId="166" fontId="4" fillId="0" borderId="14" xfId="0" applyNumberFormat="1" applyFont="1" applyBorder="1"/>
    <xf numFmtId="4" fontId="6" fillId="0" borderId="12" xfId="0" applyNumberFormat="1" applyFont="1" applyBorder="1"/>
    <xf numFmtId="10" fontId="6" fillId="0" borderId="30" xfId="0" applyNumberFormat="1" applyFont="1" applyBorder="1"/>
    <xf numFmtId="4" fontId="6" fillId="0" borderId="13" xfId="0" applyNumberFormat="1" applyFont="1" applyBorder="1"/>
    <xf numFmtId="10" fontId="6" fillId="0" borderId="14" xfId="0" applyNumberFormat="1" applyFont="1" applyBorder="1"/>
    <xf numFmtId="10" fontId="4" fillId="0" borderId="4" xfId="0" applyNumberFormat="1" applyFont="1" applyBorder="1"/>
    <xf numFmtId="4" fontId="16" fillId="0" borderId="10" xfId="0" applyNumberFormat="1" applyFont="1" applyBorder="1"/>
    <xf numFmtId="10" fontId="16" fillId="0" borderId="4" xfId="0" applyNumberFormat="1" applyFont="1" applyBorder="1"/>
    <xf numFmtId="0" fontId="14" fillId="0" borderId="20" xfId="0" applyFont="1" applyBorder="1"/>
    <xf numFmtId="0" fontId="0" fillId="0" borderId="21" xfId="0" applyBorder="1"/>
    <xf numFmtId="166" fontId="0" fillId="0" borderId="21" xfId="0" applyNumberFormat="1" applyBorder="1"/>
    <xf numFmtId="0" fontId="0" fillId="0" borderId="18" xfId="0" applyBorder="1"/>
    <xf numFmtId="0" fontId="15" fillId="0" borderId="22" xfId="0" applyFont="1" applyBorder="1"/>
    <xf numFmtId="0" fontId="0" fillId="0" borderId="23" xfId="0" applyBorder="1"/>
    <xf numFmtId="0" fontId="0" fillId="0" borderId="19" xfId="0" applyBorder="1"/>
    <xf numFmtId="0" fontId="1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2" fontId="6" fillId="0" borderId="32" xfId="0" applyNumberFormat="1" applyFont="1" applyBorder="1"/>
    <xf numFmtId="166" fontId="6" fillId="0" borderId="3" xfId="0" applyNumberFormat="1" applyFont="1" applyBorder="1"/>
    <xf numFmtId="2" fontId="6" fillId="0" borderId="3" xfId="0" applyNumberFormat="1" applyFont="1" applyBorder="1"/>
    <xf numFmtId="166" fontId="6" fillId="0" borderId="33" xfId="0" applyNumberFormat="1" applyFont="1" applyBorder="1"/>
    <xf numFmtId="4" fontId="4" fillId="0" borderId="32" xfId="0" applyNumberFormat="1" applyFont="1" applyBorder="1"/>
    <xf numFmtId="10" fontId="4" fillId="0" borderId="6" xfId="0" applyNumberFormat="1" applyFont="1" applyBorder="1"/>
    <xf numFmtId="4" fontId="4" fillId="0" borderId="3" xfId="0" applyNumberFormat="1" applyFont="1" applyBorder="1"/>
    <xf numFmtId="10" fontId="4" fillId="0" borderId="33" xfId="0" applyNumberFormat="1" applyFont="1" applyBorder="1"/>
    <xf numFmtId="0" fontId="1" fillId="4" borderId="39" xfId="0" applyFont="1" applyFill="1" applyBorder="1" applyAlignment="1">
      <alignment horizontal="center" wrapText="1"/>
    </xf>
    <xf numFmtId="0" fontId="1" fillId="4" borderId="40" xfId="0" applyFont="1" applyFill="1" applyBorder="1" applyAlignment="1">
      <alignment horizontal="center" wrapText="1"/>
    </xf>
    <xf numFmtId="0" fontId="1" fillId="4" borderId="41" xfId="0" applyFont="1" applyFill="1" applyBorder="1" applyAlignment="1">
      <alignment horizontal="center" wrapText="1"/>
    </xf>
    <xf numFmtId="0" fontId="1" fillId="5" borderId="39" xfId="0" applyFont="1" applyFill="1" applyBorder="1" applyAlignment="1">
      <alignment horizontal="center" wrapText="1"/>
    </xf>
    <xf numFmtId="0" fontId="1" fillId="5" borderId="42" xfId="0" applyFont="1" applyFill="1" applyBorder="1" applyAlignment="1">
      <alignment horizontal="center" wrapText="1"/>
    </xf>
    <xf numFmtId="0" fontId="1" fillId="5" borderId="40" xfId="0" applyFont="1" applyFill="1" applyBorder="1" applyAlignment="1">
      <alignment horizontal="center" wrapText="1"/>
    </xf>
    <xf numFmtId="0" fontId="1" fillId="5" borderId="41" xfId="0" applyFont="1" applyFill="1" applyBorder="1" applyAlignment="1">
      <alignment horizontal="center" wrapText="1"/>
    </xf>
    <xf numFmtId="2" fontId="16" fillId="0" borderId="10" xfId="0" applyNumberFormat="1" applyFont="1" applyBorder="1"/>
    <xf numFmtId="166" fontId="16" fillId="0" borderId="1" xfId="0" applyNumberFormat="1" applyFont="1" applyBorder="1"/>
    <xf numFmtId="0" fontId="17" fillId="7" borderId="0" xfId="0" applyFont="1" applyFill="1"/>
    <xf numFmtId="0" fontId="0" fillId="7" borderId="0" xfId="0" applyFill="1"/>
    <xf numFmtId="0" fontId="1" fillId="8" borderId="3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24" xfId="0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164" fontId="5" fillId="8" borderId="20" xfId="0" applyNumberFormat="1" applyFont="1" applyFill="1" applyBorder="1" applyAlignment="1">
      <alignment horizontal="right"/>
    </xf>
    <xf numFmtId="164" fontId="5" fillId="8" borderId="18" xfId="0" applyNumberFormat="1" applyFont="1" applyFill="1" applyBorder="1" applyAlignment="1">
      <alignment horizontal="right"/>
    </xf>
    <xf numFmtId="164" fontId="5" fillId="8" borderId="22" xfId="0" applyNumberFormat="1" applyFont="1" applyFill="1" applyBorder="1" applyAlignment="1">
      <alignment horizontal="right"/>
    </xf>
    <xf numFmtId="164" fontId="5" fillId="8" borderId="19" xfId="0" applyNumberFormat="1" applyFont="1" applyFill="1" applyBorder="1" applyAlignment="1">
      <alignment horizontal="right"/>
    </xf>
    <xf numFmtId="0" fontId="5" fillId="5" borderId="22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3" borderId="26" xfId="0" applyFill="1" applyBorder="1" applyAlignment="1">
      <alignment horizontal="right"/>
    </xf>
    <xf numFmtId="0" fontId="0" fillId="3" borderId="27" xfId="0" applyFill="1" applyBorder="1" applyAlignment="1">
      <alignment horizontal="right"/>
    </xf>
    <xf numFmtId="0" fontId="1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52916</xdr:colOff>
      <xdr:row>0</xdr:row>
      <xdr:rowOff>158750</xdr:rowOff>
    </xdr:from>
    <xdr:to>
      <xdr:col>13</xdr:col>
      <xdr:colOff>340667</xdr:colOff>
      <xdr:row>4</xdr:row>
      <xdr:rowOff>23283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00D8251-3C9C-40A2-A1C6-B3E4F27BD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333" y="158750"/>
          <a:ext cx="2161001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571501</xdr:colOff>
      <xdr:row>0</xdr:row>
      <xdr:rowOff>127000</xdr:rowOff>
    </xdr:from>
    <xdr:to>
      <xdr:col>13</xdr:col>
      <xdr:colOff>245418</xdr:colOff>
      <xdr:row>3</xdr:row>
      <xdr:rowOff>192617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3C287A3-16BA-4642-A5B1-F43B67B3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084" y="127000"/>
          <a:ext cx="2161001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lena Puhakka-Tarvainen" id="{D3EF6DB2-64E0-4428-928E-6E6490AF694B}" userId="S::helena@lietsuhotel.fi::1bef5f60-db72-4a10-b3f2-539b232ccb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dT="2024-10-04T15:17:13.89" personId="{D3EF6DB2-64E0-4428-928E-6E6490AF694B}" id="{984AAA96-6608-475B-BD0A-AF6D39A218A4}">
    <text>Kirjaa sähkön kulutus- ja hintaluvut esimerkiksi suoraan sähkölaskuista.</text>
  </threadedComment>
  <threadedComment ref="J6" dT="2024-10-04T15:16:49.46" personId="{D3EF6DB2-64E0-4428-928E-6E6490AF694B}" id="{B01CC5B6-6242-4E3D-9597-19DAC89C5BF7}">
    <text>Tähän voi vaihtaa minkä tahansa lämmitysenergian muodon ja lisätä tarvittaessa sarakkeita</text>
  </threadedComment>
  <threadedComment ref="I7" dT="2024-10-04T15:17:46.03" personId="{D3EF6DB2-64E0-4428-928E-6E6490AF694B}" id="{C49AE6B2-2BED-490B-8024-73F7147AD512}">
    <text>Matkailualalla yleinen kulutuksen suhdeluku on per yöpymisvuorokausi</text>
  </threadedComment>
  <threadedComment ref="N7" dT="2024-10-04T14:48:31.04" personId="{D3EF6DB2-64E0-4428-928E-6E6490AF694B}" id="{38163CF5-AF70-46E9-A3CB-2F216040D974}">
    <text>= kylmä vesi + lämmin vesi</text>
  </threadedComment>
  <threadedComment ref="O7" dT="2024-10-04T15:17:55.80" personId="{D3EF6DB2-64E0-4428-928E-6E6490AF694B}" id="{21DA4B78-6B32-44EF-8BD4-72EF77E4A10D}">
    <text xml:space="preserve">Matkailualalla yleinen kulutuksen suhdeluku on per yöpymisvuorokausi
</text>
  </threadedComment>
  <threadedComment ref="B21" dT="2024-10-04T15:18:34.59" personId="{D3EF6DB2-64E0-4428-928E-6E6490AF694B}" id="{7A928DA8-EC6D-47CB-8E95-E65DC61D62D9}">
    <text>Saapuneiden asiakkaiden määrä</text>
  </threadedComment>
  <threadedComment ref="E21" dT="2024-10-04T14:55:27.57" personId="{D3EF6DB2-64E0-4428-928E-6E6490AF694B}" id="{DD7A4FC7-17DC-4ED3-B9B4-07B71C42ED1D}">
    <text>Sähkön kulutus yhteensä (MWh)</text>
  </threadedComment>
  <threadedComment ref="F21" dT="2024-10-04T14:55:11.67" personId="{D3EF6DB2-64E0-4428-928E-6E6490AF694B}" id="{88AEEDAC-A6A0-45F7-AFAB-3ACBD4A837EF}">
    <text>Sähkön hinta yhteensä (=energia+hinta)</text>
  </threadedComment>
  <threadedComment ref="C22" dT="2024-10-04T14:35:14.94" personId="{D3EF6DB2-64E0-4428-928E-6E6490AF694B}" id="{DFD09C18-7D03-483A-87E3-2668DC0B8531}">
    <text>= yöpymisvuorokaudet / saapuvien vieraiden lukumäärä</text>
  </threadedComment>
  <threadedComment ref="B23" dT="2024-10-04T15:19:33.42" personId="{D3EF6DB2-64E0-4428-928E-6E6490AF694B}" id="{1774B1A9-52EC-45C0-8D85-493B12174D16}">
    <text>=Myydyt huoneet /vuoden aikana myynnissä olevien huoneiden kokonaismäärä</text>
  </threadedComment>
  <threadedComment ref="D25" dT="2024-10-04T14:23:54.55" personId="{D3EF6DB2-64E0-4428-928E-6E6490AF694B}" id="{ECAE5CCF-2547-4FD5-A862-AE6139D62BF5}">
    <text>= myynnissä olevat päivät * huoneiden määrä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6" dT="2024-10-04T15:17:13.89" personId="{D3EF6DB2-64E0-4428-928E-6E6490AF694B}" id="{2006B890-ACF7-4CA2-AB2F-043909D071C7}">
    <text>Kirjaa sähkön kulutus- ja hintaluvut esimerkiksi suoraan sähkölaskuista.</text>
  </threadedComment>
  <threadedComment ref="J6" dT="2024-10-04T15:16:49.46" personId="{D3EF6DB2-64E0-4428-928E-6E6490AF694B}" id="{65EBBF55-D5CA-4D51-9E45-ABC1928EA448}">
    <text>Tähän voi vaihtaa minkä tahansa lämmitysenergian muodon ja lisätä tarvittaessa sarakkeita</text>
  </threadedComment>
  <threadedComment ref="I7" dT="2024-10-04T15:17:46.03" personId="{D3EF6DB2-64E0-4428-928E-6E6490AF694B}" id="{BB5A2B3E-57E8-42CF-9627-ED605292BDE6}">
    <text>Matkailualalla yleinen kulutuksen suhdeluku on per yöpymisvuorokausi</text>
  </threadedComment>
  <threadedComment ref="N7" dT="2024-10-04T14:48:31.04" personId="{D3EF6DB2-64E0-4428-928E-6E6490AF694B}" id="{CDBC3E49-A6E0-455F-A74B-9F0AEC44D7A7}">
    <text>= kylmä vesi + lämmin vesi</text>
  </threadedComment>
  <threadedComment ref="O7" dT="2024-10-04T15:17:55.80" personId="{D3EF6DB2-64E0-4428-928E-6E6490AF694B}" id="{A9F0D894-6C90-485C-BC2E-C0AD17F57DFB}">
    <text xml:space="preserve">Matkailualalla yleinen kulutuksen suhdeluku on per yöpymisvuorokausi
</text>
  </threadedComment>
  <threadedComment ref="B21" dT="2024-10-04T15:18:34.59" personId="{D3EF6DB2-64E0-4428-928E-6E6490AF694B}" id="{FCF461D7-5F1E-4061-9C26-1C9B67FBCE25}">
    <text>Saapuneiden asiakkaiden määrä</text>
  </threadedComment>
  <threadedComment ref="E21" dT="2024-10-04T14:55:27.57" personId="{D3EF6DB2-64E0-4428-928E-6E6490AF694B}" id="{8AEDBD55-0FA8-4F90-A816-5BB3BF15891E}">
    <text>Sähkön kulutus yhteensä (MWh)</text>
  </threadedComment>
  <threadedComment ref="F21" dT="2024-10-04T14:55:11.67" personId="{D3EF6DB2-64E0-4428-928E-6E6490AF694B}" id="{AD807272-34EA-431B-92B9-D87D41AC78AB}">
    <text>Sähkön hinta yhteensä (=energia+hinta)</text>
  </threadedComment>
  <threadedComment ref="C22" dT="2024-10-04T14:35:14.94" personId="{D3EF6DB2-64E0-4428-928E-6E6490AF694B}" id="{A7F48254-45B7-41B7-8DCF-56D01F8C39A3}">
    <text>= yöpymisvuorokaudet / saapuvien vieraiden lukumäärä</text>
  </threadedComment>
  <threadedComment ref="B23" dT="2024-10-04T15:19:33.42" personId="{D3EF6DB2-64E0-4428-928E-6E6490AF694B}" id="{5DE778E2-0CF0-4775-929F-2087AB7A21F6}">
    <text>=Myydyt huoneet /vuoden aikana myynnissä olevien huoneiden kokonaismäärä</text>
  </threadedComment>
  <threadedComment ref="D25" dT="2024-10-04T14:23:54.55" personId="{D3EF6DB2-64E0-4428-928E-6E6490AF694B}" id="{E097DFB5-D007-4A6D-AA76-65998C4FCFC6}">
    <text>= myynnissä olevat päivät * huoneiden määrä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4663-120D-4830-8C61-AF718C4FD790}">
  <dimension ref="B3:R29"/>
  <sheetViews>
    <sheetView zoomScale="90" zoomScaleNormal="90" workbookViewId="0">
      <selection activeCell="N29" sqref="N29"/>
    </sheetView>
  </sheetViews>
  <sheetFormatPr defaultRowHeight="15" x14ac:dyDescent="0.25"/>
  <cols>
    <col min="2" max="2" width="12.140625" customWidth="1"/>
    <col min="3" max="3" width="9.85546875" customWidth="1"/>
    <col min="4" max="4" width="13.5703125" customWidth="1"/>
    <col min="5" max="5" width="10.5703125" bestFit="1" customWidth="1"/>
    <col min="6" max="6" width="11" bestFit="1" customWidth="1"/>
    <col min="7" max="7" width="10.5703125" bestFit="1" customWidth="1"/>
    <col min="8" max="8" width="10.5703125" customWidth="1"/>
    <col min="9" max="9" width="15.28515625" customWidth="1"/>
    <col min="11" max="11" width="9.7109375" customWidth="1"/>
    <col min="15" max="15" width="9.140625" bestFit="1" customWidth="1"/>
    <col min="16" max="16" width="5" customWidth="1"/>
  </cols>
  <sheetData>
    <row r="3" spans="2:18" ht="21" x14ac:dyDescent="0.35">
      <c r="B3" s="133" t="s">
        <v>45</v>
      </c>
      <c r="C3" s="134"/>
      <c r="D3" s="134"/>
      <c r="E3" s="134"/>
      <c r="F3" s="134"/>
      <c r="G3" s="134"/>
      <c r="H3" s="134"/>
      <c r="I3" s="134"/>
    </row>
    <row r="4" spans="2:18" ht="15.75" x14ac:dyDescent="0.25">
      <c r="B4" s="1"/>
    </row>
    <row r="5" spans="2:18" ht="15.6" customHeight="1" thickBot="1" x14ac:dyDescent="0.3">
      <c r="B5" s="1"/>
      <c r="K5" s="24"/>
    </row>
    <row r="6" spans="2:18" ht="29.1" customHeight="1" thickBot="1" x14ac:dyDescent="0.3">
      <c r="C6" s="148" t="s">
        <v>14</v>
      </c>
      <c r="D6" s="149"/>
      <c r="E6" s="150" t="s">
        <v>31</v>
      </c>
      <c r="F6" s="151"/>
      <c r="G6" s="151"/>
      <c r="H6" s="151"/>
      <c r="I6" s="152"/>
      <c r="J6" s="153" t="s">
        <v>44</v>
      </c>
      <c r="K6" s="153"/>
      <c r="L6" s="154" t="s">
        <v>13</v>
      </c>
      <c r="M6" s="155"/>
      <c r="N6" s="155"/>
      <c r="O6" s="156"/>
      <c r="P6" s="26"/>
    </row>
    <row r="7" spans="2:18" ht="75.75" thickBot="1" x14ac:dyDescent="0.3">
      <c r="C7" s="111" t="s">
        <v>22</v>
      </c>
      <c r="D7" s="112" t="s">
        <v>23</v>
      </c>
      <c r="E7" s="111" t="s">
        <v>24</v>
      </c>
      <c r="F7" s="135" t="s">
        <v>25</v>
      </c>
      <c r="G7" s="135" t="s">
        <v>36</v>
      </c>
      <c r="H7" s="113" t="s">
        <v>27</v>
      </c>
      <c r="I7" s="112" t="s">
        <v>26</v>
      </c>
      <c r="J7" s="114" t="s">
        <v>37</v>
      </c>
      <c r="K7" s="115" t="s">
        <v>38</v>
      </c>
      <c r="L7" s="111" t="s">
        <v>28</v>
      </c>
      <c r="M7" s="113" t="s">
        <v>39</v>
      </c>
      <c r="N7" s="113" t="s">
        <v>29</v>
      </c>
      <c r="O7" s="112" t="s">
        <v>30</v>
      </c>
    </row>
    <row r="8" spans="2:18" x14ac:dyDescent="0.25">
      <c r="B8" s="57" t="s">
        <v>0</v>
      </c>
      <c r="C8" s="63">
        <v>270</v>
      </c>
      <c r="D8" s="64">
        <v>480</v>
      </c>
      <c r="E8" s="69">
        <v>4100</v>
      </c>
      <c r="F8" s="48">
        <v>420</v>
      </c>
      <c r="G8" s="49">
        <v>240</v>
      </c>
      <c r="H8" s="50">
        <f>E8/C8</f>
        <v>15.185185185185185</v>
      </c>
      <c r="I8" s="70">
        <f t="shared" ref="I8:I20" si="0">E8/D8</f>
        <v>8.5416666666666661</v>
      </c>
      <c r="J8" s="60">
        <v>45</v>
      </c>
      <c r="K8" s="74">
        <v>48</v>
      </c>
      <c r="L8" s="77">
        <v>30</v>
      </c>
      <c r="M8" s="47">
        <v>19</v>
      </c>
      <c r="N8" s="47">
        <f>L8+M8</f>
        <v>49</v>
      </c>
      <c r="O8" s="51">
        <f t="shared" ref="O8:O19" si="1">((L8+M8)*1000)/D8</f>
        <v>102.08333333333333</v>
      </c>
    </row>
    <row r="9" spans="2:18" x14ac:dyDescent="0.25">
      <c r="B9" s="58" t="s">
        <v>1</v>
      </c>
      <c r="C9" s="65">
        <v>320</v>
      </c>
      <c r="D9" s="66">
        <v>570</v>
      </c>
      <c r="E9" s="71">
        <v>3800</v>
      </c>
      <c r="F9" s="10">
        <v>460</v>
      </c>
      <c r="G9" s="9">
        <v>260</v>
      </c>
      <c r="H9" s="36">
        <f t="shared" ref="H9:H19" si="2">E9/C9</f>
        <v>11.875</v>
      </c>
      <c r="I9" s="41">
        <f t="shared" si="0"/>
        <v>6.666666666666667</v>
      </c>
      <c r="J9" s="61">
        <v>38</v>
      </c>
      <c r="K9" s="75">
        <v>39</v>
      </c>
      <c r="L9" s="78">
        <v>42</v>
      </c>
      <c r="M9" s="3">
        <v>26</v>
      </c>
      <c r="N9" s="3">
        <f t="shared" ref="N9:N19" si="3">L9+M9</f>
        <v>68</v>
      </c>
      <c r="O9" s="52">
        <f t="shared" si="1"/>
        <v>119.29824561403508</v>
      </c>
    </row>
    <row r="10" spans="2:18" x14ac:dyDescent="0.25">
      <c r="B10" s="58" t="s">
        <v>2</v>
      </c>
      <c r="C10" s="65">
        <v>520</v>
      </c>
      <c r="D10" s="66">
        <v>920</v>
      </c>
      <c r="E10" s="71">
        <v>4100</v>
      </c>
      <c r="F10" s="10">
        <v>510</v>
      </c>
      <c r="G10" s="9">
        <v>270</v>
      </c>
      <c r="H10" s="36">
        <f t="shared" si="2"/>
        <v>7.884615384615385</v>
      </c>
      <c r="I10" s="41">
        <f t="shared" si="0"/>
        <v>4.4565217391304346</v>
      </c>
      <c r="J10" s="61">
        <v>40</v>
      </c>
      <c r="K10" s="75">
        <v>42</v>
      </c>
      <c r="L10" s="78">
        <v>65</v>
      </c>
      <c r="M10" s="3">
        <v>32</v>
      </c>
      <c r="N10" s="3">
        <f t="shared" si="3"/>
        <v>97</v>
      </c>
      <c r="O10" s="52">
        <f t="shared" si="1"/>
        <v>105.43478260869566</v>
      </c>
    </row>
    <row r="11" spans="2:18" x14ac:dyDescent="0.25">
      <c r="B11" s="58" t="s">
        <v>3</v>
      </c>
      <c r="C11" s="65">
        <v>430</v>
      </c>
      <c r="D11" s="66">
        <v>800</v>
      </c>
      <c r="E11" s="71">
        <v>3800</v>
      </c>
      <c r="F11" s="10">
        <v>280</v>
      </c>
      <c r="G11" s="9">
        <v>250</v>
      </c>
      <c r="H11" s="36">
        <f t="shared" si="2"/>
        <v>8.8372093023255811</v>
      </c>
      <c r="I11" s="41">
        <f t="shared" si="0"/>
        <v>4.75</v>
      </c>
      <c r="J11" s="61">
        <v>18</v>
      </c>
      <c r="K11" s="75">
        <v>15</v>
      </c>
      <c r="L11" s="35">
        <v>58</v>
      </c>
      <c r="M11" s="3">
        <v>28</v>
      </c>
      <c r="N11" s="3">
        <f t="shared" si="3"/>
        <v>86</v>
      </c>
      <c r="O11" s="52">
        <f t="shared" si="1"/>
        <v>107.5</v>
      </c>
      <c r="Q11" s="136"/>
      <c r="R11" s="136"/>
    </row>
    <row r="12" spans="2:18" x14ac:dyDescent="0.25">
      <c r="B12" s="58" t="s">
        <v>4</v>
      </c>
      <c r="C12" s="65">
        <v>500</v>
      </c>
      <c r="D12" s="66">
        <v>960</v>
      </c>
      <c r="E12" s="71">
        <v>3500</v>
      </c>
      <c r="F12" s="10">
        <v>270</v>
      </c>
      <c r="G12" s="9">
        <v>290</v>
      </c>
      <c r="H12" s="36">
        <f t="shared" si="2"/>
        <v>7</v>
      </c>
      <c r="I12" s="41">
        <f t="shared" si="0"/>
        <v>3.6458333333333335</v>
      </c>
      <c r="J12" s="61">
        <v>22</v>
      </c>
      <c r="K12" s="75">
        <v>26</v>
      </c>
      <c r="L12" s="35">
        <v>71</v>
      </c>
      <c r="M12" s="3">
        <v>34</v>
      </c>
      <c r="N12" s="3">
        <f t="shared" si="3"/>
        <v>105</v>
      </c>
      <c r="O12" s="52">
        <f t="shared" si="1"/>
        <v>109.375</v>
      </c>
      <c r="Q12" s="20"/>
      <c r="R12" s="6"/>
    </row>
    <row r="13" spans="2:18" x14ac:dyDescent="0.25">
      <c r="B13" s="58" t="s">
        <v>5</v>
      </c>
      <c r="C13" s="65">
        <v>740</v>
      </c>
      <c r="D13" s="66">
        <v>1250</v>
      </c>
      <c r="E13" s="71">
        <v>4200</v>
      </c>
      <c r="F13" s="10">
        <v>330</v>
      </c>
      <c r="G13" s="9">
        <v>310</v>
      </c>
      <c r="H13" s="36">
        <f t="shared" si="2"/>
        <v>5.6756756756756754</v>
      </c>
      <c r="I13" s="41">
        <f t="shared" si="0"/>
        <v>3.36</v>
      </c>
      <c r="J13" s="61">
        <v>10</v>
      </c>
      <c r="K13" s="75">
        <v>12</v>
      </c>
      <c r="L13" s="35">
        <v>93</v>
      </c>
      <c r="M13" s="3">
        <v>49</v>
      </c>
      <c r="N13" s="3">
        <f t="shared" si="3"/>
        <v>142</v>
      </c>
      <c r="O13" s="52">
        <f t="shared" si="1"/>
        <v>113.6</v>
      </c>
      <c r="Q13" s="20"/>
      <c r="R13" s="6"/>
    </row>
    <row r="14" spans="2:18" x14ac:dyDescent="0.25">
      <c r="B14" s="58" t="s">
        <v>6</v>
      </c>
      <c r="C14" s="65">
        <v>880</v>
      </c>
      <c r="D14" s="66">
        <v>1590</v>
      </c>
      <c r="E14" s="71">
        <v>5100</v>
      </c>
      <c r="F14" s="10">
        <v>310</v>
      </c>
      <c r="G14" s="9">
        <v>360</v>
      </c>
      <c r="H14" s="36">
        <f t="shared" si="2"/>
        <v>5.7954545454545459</v>
      </c>
      <c r="I14" s="41">
        <f t="shared" si="0"/>
        <v>3.2075471698113209</v>
      </c>
      <c r="J14" s="61">
        <v>12</v>
      </c>
      <c r="K14" s="75">
        <v>8</v>
      </c>
      <c r="L14" s="78">
        <v>115</v>
      </c>
      <c r="M14" s="3">
        <v>58</v>
      </c>
      <c r="N14" s="3">
        <f t="shared" si="3"/>
        <v>173</v>
      </c>
      <c r="O14" s="52">
        <f t="shared" si="1"/>
        <v>108.80503144654088</v>
      </c>
      <c r="Q14" s="20"/>
      <c r="R14" s="6"/>
    </row>
    <row r="15" spans="2:18" x14ac:dyDescent="0.25">
      <c r="B15" s="58" t="s">
        <v>7</v>
      </c>
      <c r="C15" s="65">
        <v>720</v>
      </c>
      <c r="D15" s="66">
        <v>1250</v>
      </c>
      <c r="E15" s="71">
        <v>5400</v>
      </c>
      <c r="F15" s="10">
        <v>260</v>
      </c>
      <c r="G15" s="9">
        <v>310</v>
      </c>
      <c r="H15" s="36">
        <f t="shared" si="2"/>
        <v>7.5</v>
      </c>
      <c r="I15" s="41">
        <f t="shared" si="0"/>
        <v>4.32</v>
      </c>
      <c r="J15" s="61">
        <v>6</v>
      </c>
      <c r="K15" s="75">
        <v>8</v>
      </c>
      <c r="L15" s="78">
        <v>88</v>
      </c>
      <c r="M15" s="3">
        <v>44</v>
      </c>
      <c r="N15" s="3">
        <f t="shared" si="3"/>
        <v>132</v>
      </c>
      <c r="O15" s="52">
        <f t="shared" si="1"/>
        <v>105.6</v>
      </c>
      <c r="Q15" s="20"/>
      <c r="R15" s="6"/>
    </row>
    <row r="16" spans="2:18" x14ac:dyDescent="0.25">
      <c r="B16" s="58" t="s">
        <v>8</v>
      </c>
      <c r="C16" s="65">
        <v>490</v>
      </c>
      <c r="D16" s="66">
        <v>950</v>
      </c>
      <c r="E16" s="71">
        <v>4800</v>
      </c>
      <c r="F16" s="10">
        <v>320</v>
      </c>
      <c r="G16" s="9">
        <v>240</v>
      </c>
      <c r="H16" s="36">
        <f t="shared" si="2"/>
        <v>9.795918367346939</v>
      </c>
      <c r="I16" s="41">
        <f t="shared" si="0"/>
        <v>5.0526315789473681</v>
      </c>
      <c r="J16" s="61">
        <v>28</v>
      </c>
      <c r="K16" s="75">
        <v>26</v>
      </c>
      <c r="L16" s="78">
        <v>67</v>
      </c>
      <c r="M16" s="3">
        <v>41</v>
      </c>
      <c r="N16" s="3">
        <f t="shared" si="3"/>
        <v>108</v>
      </c>
      <c r="O16" s="52">
        <f t="shared" si="1"/>
        <v>113.68421052631579</v>
      </c>
      <c r="Q16" s="20"/>
      <c r="R16" s="6"/>
    </row>
    <row r="17" spans="2:18" x14ac:dyDescent="0.25">
      <c r="B17" s="58" t="s">
        <v>9</v>
      </c>
      <c r="C17" s="65">
        <v>400</v>
      </c>
      <c r="D17" s="66">
        <v>780</v>
      </c>
      <c r="E17" s="71">
        <v>3300</v>
      </c>
      <c r="F17" s="10">
        <v>260</v>
      </c>
      <c r="G17" s="9">
        <v>300</v>
      </c>
      <c r="H17" s="36">
        <f t="shared" si="2"/>
        <v>8.25</v>
      </c>
      <c r="I17" s="41">
        <f t="shared" si="0"/>
        <v>4.2307692307692308</v>
      </c>
      <c r="J17" s="61">
        <v>26</v>
      </c>
      <c r="K17" s="75">
        <v>32</v>
      </c>
      <c r="L17" s="78">
        <v>60</v>
      </c>
      <c r="M17" s="3">
        <v>33</v>
      </c>
      <c r="N17" s="3">
        <f t="shared" si="3"/>
        <v>93</v>
      </c>
      <c r="O17" s="52">
        <f t="shared" si="1"/>
        <v>119.23076923076923</v>
      </c>
      <c r="Q17" s="20"/>
      <c r="R17" s="6"/>
    </row>
    <row r="18" spans="2:18" x14ac:dyDescent="0.25">
      <c r="B18" s="58" t="s">
        <v>10</v>
      </c>
      <c r="C18" s="65">
        <v>650</v>
      </c>
      <c r="D18" s="66">
        <v>980</v>
      </c>
      <c r="E18" s="71">
        <v>3600</v>
      </c>
      <c r="F18" s="10">
        <v>320</v>
      </c>
      <c r="G18" s="9">
        <v>290</v>
      </c>
      <c r="H18" s="36">
        <f t="shared" si="2"/>
        <v>5.5384615384615383</v>
      </c>
      <c r="I18" s="41">
        <f t="shared" si="0"/>
        <v>3.6734693877551021</v>
      </c>
      <c r="J18" s="61">
        <v>32</v>
      </c>
      <c r="K18" s="75">
        <v>35</v>
      </c>
      <c r="L18" s="78">
        <v>73</v>
      </c>
      <c r="M18" s="3">
        <v>39</v>
      </c>
      <c r="N18" s="3">
        <f t="shared" si="3"/>
        <v>112</v>
      </c>
      <c r="O18" s="52">
        <f t="shared" si="1"/>
        <v>114.28571428571429</v>
      </c>
      <c r="Q18" s="20"/>
      <c r="R18" s="6"/>
    </row>
    <row r="19" spans="2:18" ht="15.75" thickBot="1" x14ac:dyDescent="0.3">
      <c r="B19" s="59" t="s">
        <v>11</v>
      </c>
      <c r="C19" s="67">
        <v>480</v>
      </c>
      <c r="D19" s="68">
        <v>850</v>
      </c>
      <c r="E19" s="72">
        <v>3300</v>
      </c>
      <c r="F19" s="53">
        <v>390</v>
      </c>
      <c r="G19" s="54">
        <v>320</v>
      </c>
      <c r="H19" s="55">
        <f t="shared" si="2"/>
        <v>6.875</v>
      </c>
      <c r="I19" s="73">
        <f t="shared" si="0"/>
        <v>3.8823529411764706</v>
      </c>
      <c r="J19" s="62">
        <v>36</v>
      </c>
      <c r="K19" s="76">
        <v>42</v>
      </c>
      <c r="L19" s="88">
        <v>56</v>
      </c>
      <c r="M19" s="25">
        <v>39</v>
      </c>
      <c r="N19" s="25">
        <f t="shared" si="3"/>
        <v>95</v>
      </c>
      <c r="O19" s="56">
        <f t="shared" si="1"/>
        <v>111.76470588235294</v>
      </c>
      <c r="Q19" s="20"/>
      <c r="R19" s="6"/>
    </row>
    <row r="20" spans="2:18" ht="15.75" thickBot="1" x14ac:dyDescent="0.3">
      <c r="B20" s="40" t="s">
        <v>12</v>
      </c>
      <c r="C20" s="79">
        <f>SUM(C8:C19)</f>
        <v>6400</v>
      </c>
      <c r="D20" s="79">
        <f>SUM(D8:D19)</f>
        <v>11380</v>
      </c>
      <c r="E20" s="80">
        <f>SUM(E8:E19)</f>
        <v>49000</v>
      </c>
      <c r="F20" s="12">
        <f>SUM(F8:F19)</f>
        <v>4130</v>
      </c>
      <c r="G20" s="12">
        <f t="shared" ref="G20" si="4">SUM(G8:G19)</f>
        <v>3440</v>
      </c>
      <c r="H20" s="81">
        <f>AVERAGE(H8:H19)</f>
        <v>8.3510433332554044</v>
      </c>
      <c r="I20" s="82">
        <f t="shared" si="0"/>
        <v>4.3057996485061514</v>
      </c>
      <c r="J20" s="83">
        <f t="shared" ref="J20:K20" si="5">SUM(J8:J19)</f>
        <v>313</v>
      </c>
      <c r="K20" s="86">
        <f t="shared" si="5"/>
        <v>333</v>
      </c>
      <c r="L20" s="89">
        <f t="shared" ref="L20:N20" si="6">SUM(L8:L19)</f>
        <v>818</v>
      </c>
      <c r="M20" s="90">
        <f t="shared" si="6"/>
        <v>442</v>
      </c>
      <c r="N20" s="91">
        <f t="shared" si="6"/>
        <v>1260</v>
      </c>
      <c r="O20" s="85">
        <f>((L20+M20)/D20)*1000</f>
        <v>110.72056239015818</v>
      </c>
    </row>
    <row r="21" spans="2:18" ht="15.75" thickBot="1" x14ac:dyDescent="0.3">
      <c r="B21" s="137" t="s">
        <v>35</v>
      </c>
      <c r="C21" s="138"/>
      <c r="D21" s="42">
        <v>7250</v>
      </c>
      <c r="E21" s="37">
        <f>E20/1000</f>
        <v>49</v>
      </c>
      <c r="F21" s="139">
        <f>F20+G20</f>
        <v>7570</v>
      </c>
      <c r="G21" s="140"/>
      <c r="H21" s="39"/>
      <c r="J21" s="84" t="s">
        <v>21</v>
      </c>
      <c r="K21" s="87" t="s">
        <v>21</v>
      </c>
      <c r="L21" s="143" t="s">
        <v>40</v>
      </c>
      <c r="M21" s="144"/>
      <c r="N21" s="145"/>
    </row>
    <row r="22" spans="2:18" ht="15.75" thickBot="1" x14ac:dyDescent="0.3">
      <c r="B22" s="43"/>
      <c r="C22" s="44" t="s">
        <v>15</v>
      </c>
      <c r="D22" s="45">
        <f>D20/D21</f>
        <v>1.569655172413793</v>
      </c>
      <c r="E22" s="38" t="s">
        <v>21</v>
      </c>
      <c r="F22" s="141"/>
      <c r="G22" s="142"/>
      <c r="H22" s="5"/>
      <c r="K22" s="4"/>
      <c r="L22" s="8"/>
      <c r="M22" s="5"/>
      <c r="N22" s="5"/>
    </row>
    <row r="23" spans="2:18" ht="15.75" thickBot="1" x14ac:dyDescent="0.3">
      <c r="B23" s="146" t="s">
        <v>16</v>
      </c>
      <c r="C23" s="147"/>
      <c r="D23" s="46">
        <f>C20/D25</f>
        <v>0.70136986301369864</v>
      </c>
      <c r="E23" s="4"/>
      <c r="F23" s="4"/>
      <c r="G23" s="5"/>
      <c r="H23" s="5"/>
      <c r="I23" s="23"/>
      <c r="K23" s="4"/>
      <c r="L23" s="18"/>
      <c r="M23" s="19"/>
      <c r="N23" s="19"/>
      <c r="O23" s="17"/>
    </row>
    <row r="24" spans="2:18" x14ac:dyDescent="0.25">
      <c r="I24" s="2"/>
    </row>
    <row r="25" spans="2:18" x14ac:dyDescent="0.25">
      <c r="C25" s="11" t="s">
        <v>17</v>
      </c>
      <c r="D25" s="7">
        <f>365*25</f>
        <v>9125</v>
      </c>
    </row>
    <row r="29" spans="2:18" x14ac:dyDescent="0.25">
      <c r="L29" s="20"/>
      <c r="M29" s="6"/>
      <c r="N29" s="6"/>
    </row>
  </sheetData>
  <mergeCells count="9">
    <mergeCell ref="C6:D6"/>
    <mergeCell ref="E6:I6"/>
    <mergeCell ref="J6:K6"/>
    <mergeCell ref="L6:O6"/>
    <mergeCell ref="Q11:R11"/>
    <mergeCell ref="B21:C21"/>
    <mergeCell ref="F21:G22"/>
    <mergeCell ref="L21:N21"/>
    <mergeCell ref="B23:C2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A2429-F193-4511-B32A-52EFD9E8C9DA}">
  <dimension ref="B3:X29"/>
  <sheetViews>
    <sheetView tabSelected="1" zoomScale="90" zoomScaleNormal="90" workbookViewId="0">
      <selection activeCell="O3" sqref="O3"/>
    </sheetView>
  </sheetViews>
  <sheetFormatPr defaultRowHeight="15" x14ac:dyDescent="0.25"/>
  <cols>
    <col min="2" max="2" width="12.140625" customWidth="1"/>
    <col min="3" max="3" width="9.85546875" customWidth="1"/>
    <col min="4" max="4" width="13.5703125" customWidth="1"/>
    <col min="5" max="5" width="10.5703125" bestFit="1" customWidth="1"/>
    <col min="6" max="6" width="11" bestFit="1" customWidth="1"/>
    <col min="7" max="7" width="10.5703125" bestFit="1" customWidth="1"/>
    <col min="8" max="8" width="10.5703125" customWidth="1"/>
    <col min="9" max="9" width="15.28515625" customWidth="1"/>
    <col min="11" max="11" width="9.7109375" customWidth="1"/>
    <col min="15" max="15" width="9.140625" bestFit="1" customWidth="1"/>
    <col min="16" max="16" width="5" customWidth="1"/>
    <col min="19" max="19" width="9.140625" customWidth="1"/>
    <col min="21" max="21" width="10.140625" customWidth="1"/>
    <col min="22" max="22" width="10.85546875" customWidth="1"/>
  </cols>
  <sheetData>
    <row r="3" spans="2:24" ht="21" x14ac:dyDescent="0.35">
      <c r="B3" s="133" t="s">
        <v>45</v>
      </c>
      <c r="C3" s="134"/>
      <c r="D3" s="134"/>
      <c r="E3" s="134"/>
      <c r="F3" s="134"/>
      <c r="G3" s="134"/>
      <c r="H3" s="134"/>
      <c r="I3" s="134"/>
    </row>
    <row r="4" spans="2:24" ht="15.75" x14ac:dyDescent="0.25">
      <c r="B4" s="1"/>
    </row>
    <row r="5" spans="2:24" ht="15.6" customHeight="1" thickBot="1" x14ac:dyDescent="0.3">
      <c r="B5" s="1"/>
      <c r="K5" s="24"/>
    </row>
    <row r="6" spans="2:24" ht="29.1" customHeight="1" thickBot="1" x14ac:dyDescent="0.3">
      <c r="C6" s="148" t="s">
        <v>14</v>
      </c>
      <c r="D6" s="149"/>
      <c r="E6" s="150" t="s">
        <v>31</v>
      </c>
      <c r="F6" s="151"/>
      <c r="G6" s="151"/>
      <c r="H6" s="151"/>
      <c r="I6" s="152"/>
      <c r="J6" s="153" t="s">
        <v>44</v>
      </c>
      <c r="K6" s="153"/>
      <c r="L6" s="154" t="s">
        <v>13</v>
      </c>
      <c r="M6" s="155"/>
      <c r="N6" s="155"/>
      <c r="O6" s="156"/>
      <c r="P6" s="26"/>
      <c r="Q6" s="157" t="s">
        <v>32</v>
      </c>
      <c r="R6" s="158"/>
      <c r="S6" s="158"/>
      <c r="T6" s="158"/>
      <c r="U6" s="158"/>
      <c r="V6" s="158"/>
      <c r="W6" s="158"/>
      <c r="X6" s="159"/>
    </row>
    <row r="7" spans="2:24" ht="90.75" thickBot="1" x14ac:dyDescent="0.3">
      <c r="C7" s="111" t="s">
        <v>22</v>
      </c>
      <c r="D7" s="112" t="s">
        <v>23</v>
      </c>
      <c r="E7" s="111" t="s">
        <v>24</v>
      </c>
      <c r="F7" s="135" t="s">
        <v>25</v>
      </c>
      <c r="G7" s="135" t="s">
        <v>36</v>
      </c>
      <c r="H7" s="113" t="s">
        <v>27</v>
      </c>
      <c r="I7" s="112" t="s">
        <v>26</v>
      </c>
      <c r="J7" s="114" t="s">
        <v>37</v>
      </c>
      <c r="K7" s="115" t="s">
        <v>38</v>
      </c>
      <c r="L7" s="111" t="s">
        <v>28</v>
      </c>
      <c r="M7" s="113" t="s">
        <v>39</v>
      </c>
      <c r="N7" s="113" t="s">
        <v>29</v>
      </c>
      <c r="O7" s="112" t="s">
        <v>30</v>
      </c>
      <c r="Q7" s="124" t="s">
        <v>33</v>
      </c>
      <c r="R7" s="125" t="s">
        <v>19</v>
      </c>
      <c r="S7" s="125" t="s">
        <v>18</v>
      </c>
      <c r="T7" s="126" t="s">
        <v>20</v>
      </c>
      <c r="U7" s="127" t="s">
        <v>34</v>
      </c>
      <c r="V7" s="128" t="s">
        <v>20</v>
      </c>
      <c r="W7" s="129" t="s">
        <v>41</v>
      </c>
      <c r="X7" s="130" t="s">
        <v>20</v>
      </c>
    </row>
    <row r="8" spans="2:24" x14ac:dyDescent="0.25">
      <c r="B8" s="57" t="s">
        <v>0</v>
      </c>
      <c r="C8" s="63">
        <v>250</v>
      </c>
      <c r="D8" s="64">
        <v>450</v>
      </c>
      <c r="E8" s="69">
        <v>3800</v>
      </c>
      <c r="F8" s="48">
        <v>500</v>
      </c>
      <c r="G8" s="49">
        <v>270</v>
      </c>
      <c r="H8" s="50">
        <f>E8/C8</f>
        <v>15.2</v>
      </c>
      <c r="I8" s="70">
        <f t="shared" ref="I8:I20" si="0">E8/D8</f>
        <v>8.4444444444444446</v>
      </c>
      <c r="J8" s="60">
        <v>50</v>
      </c>
      <c r="K8" s="74">
        <v>52</v>
      </c>
      <c r="L8" s="77">
        <v>32</v>
      </c>
      <c r="M8" s="47">
        <v>18</v>
      </c>
      <c r="N8" s="47">
        <f>L8+M8</f>
        <v>50</v>
      </c>
      <c r="O8" s="51">
        <f t="shared" ref="O8:O19" si="1">((L8+M8)*1000)/D8</f>
        <v>111.11111111111111</v>
      </c>
      <c r="Q8" s="116">
        <f>E8-'Vuosi 202X-1'!E8</f>
        <v>-300</v>
      </c>
      <c r="R8" s="117">
        <f>Q8/E8</f>
        <v>-7.8947368421052627E-2</v>
      </c>
      <c r="S8" s="118">
        <f>I8-'Vuosi 202X-1'!I8</f>
        <v>-9.7222222222221433E-2</v>
      </c>
      <c r="T8" s="119">
        <f>S8/I8</f>
        <v>-1.1513157894736748E-2</v>
      </c>
      <c r="U8" s="120">
        <f>N8-'Vuosi 202X-1'!N8</f>
        <v>1</v>
      </c>
      <c r="V8" s="121">
        <f>U8/N8</f>
        <v>0.02</v>
      </c>
      <c r="W8" s="122">
        <f>O8-'Vuosi 202X-1'!O8</f>
        <v>9.0277777777777857</v>
      </c>
      <c r="X8" s="123">
        <f>W8/O8</f>
        <v>8.1250000000000072E-2</v>
      </c>
    </row>
    <row r="9" spans="2:24" x14ac:dyDescent="0.25">
      <c r="B9" s="58" t="s">
        <v>1</v>
      </c>
      <c r="C9" s="65">
        <v>300</v>
      </c>
      <c r="D9" s="66">
        <v>600</v>
      </c>
      <c r="E9" s="71">
        <v>3600</v>
      </c>
      <c r="F9" s="10">
        <v>440</v>
      </c>
      <c r="G9" s="9">
        <v>280</v>
      </c>
      <c r="H9" s="36">
        <f t="shared" ref="H9:H19" si="2">E9/C9</f>
        <v>12</v>
      </c>
      <c r="I9" s="41">
        <f t="shared" si="0"/>
        <v>6</v>
      </c>
      <c r="J9" s="61">
        <v>35</v>
      </c>
      <c r="K9" s="75">
        <v>40</v>
      </c>
      <c r="L9" s="78">
        <v>45</v>
      </c>
      <c r="M9" s="3">
        <v>25</v>
      </c>
      <c r="N9" s="3">
        <f t="shared" ref="N9:N19" si="3">L9+M9</f>
        <v>70</v>
      </c>
      <c r="O9" s="52">
        <f t="shared" si="1"/>
        <v>116.66666666666667</v>
      </c>
      <c r="Q9" s="30">
        <f>E9-'Vuosi 202X-1'!E9</f>
        <v>-200</v>
      </c>
      <c r="R9" s="14">
        <f t="shared" ref="R9:R19" si="4">Q9/E9</f>
        <v>-5.5555555555555552E-2</v>
      </c>
      <c r="S9" s="13">
        <f>I9-'Vuosi 202X-1'!I9</f>
        <v>-0.66666666666666696</v>
      </c>
      <c r="T9" s="29">
        <f t="shared" ref="T9:T19" si="5">S9/I9</f>
        <v>-0.11111111111111116</v>
      </c>
      <c r="U9" s="33">
        <f>N9-'Vuosi 202X-1'!N9</f>
        <v>2</v>
      </c>
      <c r="V9" s="101">
        <f t="shared" ref="V9:V19" si="6">U9/N9</f>
        <v>2.8571428571428571E-2</v>
      </c>
      <c r="W9" s="21">
        <f>O9-'Vuosi 202X-1'!O9</f>
        <v>-2.6315789473684106</v>
      </c>
      <c r="X9" s="32">
        <f t="shared" ref="X9:X19" si="7">W9/O9</f>
        <v>-2.2556390977443518E-2</v>
      </c>
    </row>
    <row r="10" spans="2:24" x14ac:dyDescent="0.25">
      <c r="B10" s="58" t="s">
        <v>2</v>
      </c>
      <c r="C10" s="65">
        <v>550</v>
      </c>
      <c r="D10" s="66">
        <v>850</v>
      </c>
      <c r="E10" s="71">
        <v>4000</v>
      </c>
      <c r="F10" s="10">
        <v>470</v>
      </c>
      <c r="G10" s="9">
        <v>290</v>
      </c>
      <c r="H10" s="36">
        <f t="shared" si="2"/>
        <v>7.2727272727272725</v>
      </c>
      <c r="I10" s="41">
        <f t="shared" si="0"/>
        <v>4.7058823529411766</v>
      </c>
      <c r="J10" s="61">
        <v>35</v>
      </c>
      <c r="K10" s="75">
        <v>38</v>
      </c>
      <c r="L10" s="78">
        <v>62</v>
      </c>
      <c r="M10" s="3">
        <v>36</v>
      </c>
      <c r="N10" s="3">
        <f t="shared" si="3"/>
        <v>98</v>
      </c>
      <c r="O10" s="52">
        <f t="shared" si="1"/>
        <v>115.29411764705883</v>
      </c>
      <c r="Q10" s="30">
        <f>E10-'Vuosi 202X-1'!E10</f>
        <v>-100</v>
      </c>
      <c r="R10" s="14">
        <f t="shared" si="4"/>
        <v>-2.5000000000000001E-2</v>
      </c>
      <c r="S10" s="15">
        <f>I10-'Vuosi 202X-1'!I10</f>
        <v>0.24936061381074204</v>
      </c>
      <c r="T10" s="28">
        <f t="shared" si="5"/>
        <v>5.2989130434782684E-2</v>
      </c>
      <c r="U10" s="33">
        <f>N10-'Vuosi 202X-1'!N10</f>
        <v>1</v>
      </c>
      <c r="V10" s="101">
        <f t="shared" si="6"/>
        <v>1.020408163265306E-2</v>
      </c>
      <c r="W10" s="22">
        <f>O10-'Vuosi 202X-1'!O10</f>
        <v>9.8593350383631702</v>
      </c>
      <c r="X10" s="34">
        <f t="shared" si="7"/>
        <v>8.5514640638864228E-2</v>
      </c>
    </row>
    <row r="11" spans="2:24" x14ac:dyDescent="0.25">
      <c r="B11" s="58" t="s">
        <v>3</v>
      </c>
      <c r="C11" s="65">
        <v>450</v>
      </c>
      <c r="D11" s="66">
        <v>770</v>
      </c>
      <c r="E11" s="71">
        <v>3500</v>
      </c>
      <c r="F11" s="10">
        <v>250</v>
      </c>
      <c r="G11" s="9">
        <v>270</v>
      </c>
      <c r="H11" s="36">
        <f t="shared" si="2"/>
        <v>7.7777777777777777</v>
      </c>
      <c r="I11" s="41">
        <f t="shared" si="0"/>
        <v>4.5454545454545459</v>
      </c>
      <c r="J11" s="61">
        <v>15</v>
      </c>
      <c r="K11" s="75">
        <v>12</v>
      </c>
      <c r="L11" s="35">
        <v>55</v>
      </c>
      <c r="M11" s="3">
        <v>31</v>
      </c>
      <c r="N11" s="3">
        <f t="shared" si="3"/>
        <v>86</v>
      </c>
      <c r="O11" s="52">
        <f t="shared" si="1"/>
        <v>111.68831168831169</v>
      </c>
      <c r="Q11" s="30">
        <f>E11-'Vuosi 202X-1'!E11</f>
        <v>-300</v>
      </c>
      <c r="R11" s="14">
        <f t="shared" si="4"/>
        <v>-8.5714285714285715E-2</v>
      </c>
      <c r="S11" s="13">
        <f>I11-'Vuosi 202X-1'!I11</f>
        <v>-0.20454545454545414</v>
      </c>
      <c r="T11" s="29">
        <f t="shared" si="5"/>
        <v>-4.4999999999999908E-2</v>
      </c>
      <c r="U11" s="102">
        <f>N11-'Vuosi 202X-1'!N11</f>
        <v>0</v>
      </c>
      <c r="V11" s="103">
        <f t="shared" si="6"/>
        <v>0</v>
      </c>
      <c r="W11" s="22">
        <f>O11-'Vuosi 202X-1'!O11</f>
        <v>4.1883116883116855</v>
      </c>
      <c r="X11" s="34">
        <f t="shared" si="7"/>
        <v>3.7499999999999978E-2</v>
      </c>
    </row>
    <row r="12" spans="2:24" x14ac:dyDescent="0.25">
      <c r="B12" s="58" t="s">
        <v>4</v>
      </c>
      <c r="C12" s="65">
        <v>520</v>
      </c>
      <c r="D12" s="66">
        <v>1050</v>
      </c>
      <c r="E12" s="71">
        <v>3800</v>
      </c>
      <c r="F12" s="10">
        <v>290</v>
      </c>
      <c r="G12" s="9">
        <v>300</v>
      </c>
      <c r="H12" s="36">
        <f t="shared" si="2"/>
        <v>7.3076923076923075</v>
      </c>
      <c r="I12" s="41">
        <f t="shared" si="0"/>
        <v>3.6190476190476191</v>
      </c>
      <c r="J12" s="61">
        <v>20</v>
      </c>
      <c r="K12" s="75">
        <v>18</v>
      </c>
      <c r="L12" s="35">
        <v>74</v>
      </c>
      <c r="M12" s="3">
        <v>32</v>
      </c>
      <c r="N12" s="3">
        <f t="shared" si="3"/>
        <v>106</v>
      </c>
      <c r="O12" s="52">
        <f t="shared" si="1"/>
        <v>100.95238095238095</v>
      </c>
      <c r="Q12" s="27">
        <f>E12-'Vuosi 202X-1'!E12</f>
        <v>300</v>
      </c>
      <c r="R12" s="16">
        <f t="shared" si="4"/>
        <v>7.8947368421052627E-2</v>
      </c>
      <c r="S12" s="13">
        <f>I12-'Vuosi 202X-1'!I12</f>
        <v>-2.6785714285714413E-2</v>
      </c>
      <c r="T12" s="29">
        <f t="shared" si="5"/>
        <v>-7.4013157894737194E-3</v>
      </c>
      <c r="U12" s="33">
        <f>N12-'Vuosi 202X-1'!N12</f>
        <v>1</v>
      </c>
      <c r="V12" s="101">
        <f t="shared" si="6"/>
        <v>9.433962264150943E-3</v>
      </c>
      <c r="W12" s="21">
        <f>O12-'Vuosi 202X-1'!O12</f>
        <v>-8.422619047619051</v>
      </c>
      <c r="X12" s="32">
        <f t="shared" si="7"/>
        <v>-8.3431603773584939E-2</v>
      </c>
    </row>
    <row r="13" spans="2:24" x14ac:dyDescent="0.25">
      <c r="B13" s="58" t="s">
        <v>5</v>
      </c>
      <c r="C13" s="65">
        <v>800</v>
      </c>
      <c r="D13" s="66">
        <v>1400</v>
      </c>
      <c r="E13" s="71">
        <v>4800</v>
      </c>
      <c r="F13" s="10">
        <v>350</v>
      </c>
      <c r="G13" s="9">
        <v>330</v>
      </c>
      <c r="H13" s="36">
        <f t="shared" si="2"/>
        <v>6</v>
      </c>
      <c r="I13" s="41">
        <f t="shared" si="0"/>
        <v>3.4285714285714284</v>
      </c>
      <c r="J13" s="61">
        <v>8</v>
      </c>
      <c r="K13" s="75">
        <v>10</v>
      </c>
      <c r="L13" s="35">
        <v>95</v>
      </c>
      <c r="M13" s="3">
        <v>52</v>
      </c>
      <c r="N13" s="3">
        <f t="shared" si="3"/>
        <v>147</v>
      </c>
      <c r="O13" s="52">
        <f t="shared" si="1"/>
        <v>105</v>
      </c>
      <c r="Q13" s="27">
        <f>E13-'Vuosi 202X-1'!E13</f>
        <v>600</v>
      </c>
      <c r="R13" s="16">
        <f t="shared" si="4"/>
        <v>0.125</v>
      </c>
      <c r="S13" s="15">
        <f>I13-'Vuosi 202X-1'!I13</f>
        <v>6.8571428571428505E-2</v>
      </c>
      <c r="T13" s="28">
        <f t="shared" si="5"/>
        <v>1.9999999999999983E-2</v>
      </c>
      <c r="U13" s="33">
        <f>N13-'Vuosi 202X-1'!N13</f>
        <v>5</v>
      </c>
      <c r="V13" s="101">
        <f t="shared" si="6"/>
        <v>3.4013605442176874E-2</v>
      </c>
      <c r="W13" s="21">
        <f>O13-'Vuosi 202X-1'!O13</f>
        <v>-8.5999999999999943</v>
      </c>
      <c r="X13" s="32">
        <f t="shared" si="7"/>
        <v>-8.1904761904761855E-2</v>
      </c>
    </row>
    <row r="14" spans="2:24" x14ac:dyDescent="0.25">
      <c r="B14" s="58" t="s">
        <v>6</v>
      </c>
      <c r="C14" s="65">
        <v>950</v>
      </c>
      <c r="D14" s="66">
        <v>1750</v>
      </c>
      <c r="E14" s="71">
        <v>5500</v>
      </c>
      <c r="F14" s="10">
        <v>290</v>
      </c>
      <c r="G14" s="9">
        <v>370</v>
      </c>
      <c r="H14" s="36">
        <f t="shared" si="2"/>
        <v>5.7894736842105265</v>
      </c>
      <c r="I14" s="41">
        <f t="shared" si="0"/>
        <v>3.1428571428571428</v>
      </c>
      <c r="J14" s="61">
        <v>8</v>
      </c>
      <c r="K14" s="75">
        <v>10</v>
      </c>
      <c r="L14" s="78">
        <v>120</v>
      </c>
      <c r="M14" s="3">
        <v>55</v>
      </c>
      <c r="N14" s="3">
        <f t="shared" si="3"/>
        <v>175</v>
      </c>
      <c r="O14" s="52">
        <f t="shared" si="1"/>
        <v>100</v>
      </c>
      <c r="Q14" s="27">
        <f>E14-'Vuosi 202X-1'!E14</f>
        <v>400</v>
      </c>
      <c r="R14" s="16">
        <f t="shared" si="4"/>
        <v>7.2727272727272724E-2</v>
      </c>
      <c r="S14" s="13">
        <f>I14-'Vuosi 202X-1'!I14</f>
        <v>-6.4690026954178137E-2</v>
      </c>
      <c r="T14" s="29">
        <f t="shared" si="5"/>
        <v>-2.0583190394511227E-2</v>
      </c>
      <c r="U14" s="33">
        <f>N14-'Vuosi 202X-1'!N14</f>
        <v>2</v>
      </c>
      <c r="V14" s="101">
        <f t="shared" si="6"/>
        <v>1.1428571428571429E-2</v>
      </c>
      <c r="W14" s="21">
        <f>O14-'Vuosi 202X-1'!O14</f>
        <v>-8.8050314465408803</v>
      </c>
      <c r="X14" s="32">
        <f t="shared" si="7"/>
        <v>-8.8050314465408799E-2</v>
      </c>
    </row>
    <row r="15" spans="2:24" x14ac:dyDescent="0.25">
      <c r="B15" s="58" t="s">
        <v>7</v>
      </c>
      <c r="C15" s="65">
        <v>650</v>
      </c>
      <c r="D15" s="66">
        <v>1100</v>
      </c>
      <c r="E15" s="71">
        <v>5000</v>
      </c>
      <c r="F15" s="10">
        <v>260</v>
      </c>
      <c r="G15" s="9">
        <v>330</v>
      </c>
      <c r="H15" s="36">
        <f t="shared" si="2"/>
        <v>7.6923076923076925</v>
      </c>
      <c r="I15" s="41">
        <f t="shared" si="0"/>
        <v>4.5454545454545459</v>
      </c>
      <c r="J15" s="61">
        <v>8</v>
      </c>
      <c r="K15" s="75">
        <v>15</v>
      </c>
      <c r="L15" s="78">
        <v>80</v>
      </c>
      <c r="M15" s="3">
        <v>42</v>
      </c>
      <c r="N15" s="3">
        <f t="shared" si="3"/>
        <v>122</v>
      </c>
      <c r="O15" s="52">
        <f t="shared" si="1"/>
        <v>110.90909090909091</v>
      </c>
      <c r="Q15" s="30">
        <f>E15-'Vuosi 202X-1'!E15</f>
        <v>-400</v>
      </c>
      <c r="R15" s="14">
        <f t="shared" si="4"/>
        <v>-0.08</v>
      </c>
      <c r="S15" s="15">
        <f>I15-'Vuosi 202X-1'!I15</f>
        <v>0.22545454545454557</v>
      </c>
      <c r="T15" s="28">
        <f t="shared" si="5"/>
        <v>4.9600000000000019E-2</v>
      </c>
      <c r="U15" s="31">
        <f>N15-'Vuosi 202X-1'!N15</f>
        <v>-10</v>
      </c>
      <c r="V15" s="92">
        <f t="shared" si="6"/>
        <v>-8.1967213114754092E-2</v>
      </c>
      <c r="W15" s="22">
        <f>O15-'Vuosi 202X-1'!O15</f>
        <v>5.3090909090909122</v>
      </c>
      <c r="X15" s="34">
        <f t="shared" si="7"/>
        <v>4.7868852459016425E-2</v>
      </c>
    </row>
    <row r="16" spans="2:24" x14ac:dyDescent="0.25">
      <c r="B16" s="58" t="s">
        <v>8</v>
      </c>
      <c r="C16" s="65">
        <v>450</v>
      </c>
      <c r="D16" s="66">
        <v>880</v>
      </c>
      <c r="E16" s="71">
        <v>4400</v>
      </c>
      <c r="F16" s="10">
        <v>350</v>
      </c>
      <c r="G16" s="9">
        <v>250</v>
      </c>
      <c r="H16" s="36">
        <f t="shared" si="2"/>
        <v>9.7777777777777786</v>
      </c>
      <c r="I16" s="41">
        <f t="shared" si="0"/>
        <v>5</v>
      </c>
      <c r="J16" s="61">
        <v>30</v>
      </c>
      <c r="K16" s="75">
        <v>25</v>
      </c>
      <c r="L16" s="78">
        <v>65</v>
      </c>
      <c r="M16" s="3">
        <v>40</v>
      </c>
      <c r="N16" s="3">
        <f t="shared" si="3"/>
        <v>105</v>
      </c>
      <c r="O16" s="52">
        <f t="shared" si="1"/>
        <v>119.31818181818181</v>
      </c>
      <c r="Q16" s="30">
        <f>E16-'Vuosi 202X-1'!E16</f>
        <v>-400</v>
      </c>
      <c r="R16" s="14">
        <f t="shared" si="4"/>
        <v>-9.0909090909090912E-2</v>
      </c>
      <c r="S16" s="13">
        <f>I16-'Vuosi 202X-1'!I16</f>
        <v>-5.2631578947368141E-2</v>
      </c>
      <c r="T16" s="29">
        <f t="shared" si="5"/>
        <v>-1.0526315789473628E-2</v>
      </c>
      <c r="U16" s="31">
        <f>N16-'Vuosi 202X-1'!N16</f>
        <v>-3</v>
      </c>
      <c r="V16" s="92">
        <f t="shared" si="6"/>
        <v>-2.8571428571428571E-2</v>
      </c>
      <c r="W16" s="22">
        <f>O16-'Vuosi 202X-1'!O16</f>
        <v>5.6339712918660183</v>
      </c>
      <c r="X16" s="34">
        <f t="shared" si="7"/>
        <v>4.7218045112781867E-2</v>
      </c>
    </row>
    <row r="17" spans="2:24" x14ac:dyDescent="0.25">
      <c r="B17" s="58" t="s">
        <v>9</v>
      </c>
      <c r="C17" s="65">
        <v>380</v>
      </c>
      <c r="D17" s="66">
        <v>700</v>
      </c>
      <c r="E17" s="71">
        <v>3300</v>
      </c>
      <c r="F17" s="10">
        <v>250</v>
      </c>
      <c r="G17" s="9">
        <v>280</v>
      </c>
      <c r="H17" s="36">
        <f t="shared" si="2"/>
        <v>8.6842105263157894</v>
      </c>
      <c r="I17" s="41">
        <f t="shared" si="0"/>
        <v>4.7142857142857144</v>
      </c>
      <c r="J17" s="61">
        <v>25</v>
      </c>
      <c r="K17" s="75">
        <v>32</v>
      </c>
      <c r="L17" s="78">
        <v>58</v>
      </c>
      <c r="M17" s="3">
        <v>35</v>
      </c>
      <c r="N17" s="3">
        <f t="shared" si="3"/>
        <v>93</v>
      </c>
      <c r="O17" s="52">
        <f t="shared" si="1"/>
        <v>132.85714285714286</v>
      </c>
      <c r="Q17" s="131">
        <f>E17-'Vuosi 202X-1'!E17</f>
        <v>0</v>
      </c>
      <c r="R17" s="132">
        <f t="shared" si="4"/>
        <v>0</v>
      </c>
      <c r="S17" s="15">
        <f>I17-'Vuosi 202X-1'!I17</f>
        <v>0.48351648351648358</v>
      </c>
      <c r="T17" s="28">
        <f t="shared" si="5"/>
        <v>0.10256410256410257</v>
      </c>
      <c r="U17" s="102">
        <f>N17-'Vuosi 202X-1'!N17</f>
        <v>0</v>
      </c>
      <c r="V17" s="103">
        <f t="shared" si="6"/>
        <v>0</v>
      </c>
      <c r="W17" s="22">
        <f>O17-'Vuosi 202X-1'!O17</f>
        <v>13.626373626373635</v>
      </c>
      <c r="X17" s="34">
        <f t="shared" si="7"/>
        <v>0.10256410256410263</v>
      </c>
    </row>
    <row r="18" spans="2:24" x14ac:dyDescent="0.25">
      <c r="B18" s="58" t="s">
        <v>10</v>
      </c>
      <c r="C18" s="65">
        <v>700</v>
      </c>
      <c r="D18" s="66">
        <v>1100</v>
      </c>
      <c r="E18" s="71">
        <v>3500</v>
      </c>
      <c r="F18" s="10">
        <v>330</v>
      </c>
      <c r="G18" s="9">
        <v>290</v>
      </c>
      <c r="H18" s="36">
        <f t="shared" si="2"/>
        <v>5</v>
      </c>
      <c r="I18" s="41">
        <f t="shared" si="0"/>
        <v>3.1818181818181817</v>
      </c>
      <c r="J18" s="61">
        <v>35</v>
      </c>
      <c r="K18" s="75">
        <v>38</v>
      </c>
      <c r="L18" s="78">
        <v>75</v>
      </c>
      <c r="M18" s="3">
        <v>38</v>
      </c>
      <c r="N18" s="3">
        <f t="shared" si="3"/>
        <v>113</v>
      </c>
      <c r="O18" s="52">
        <f t="shared" si="1"/>
        <v>102.72727272727273</v>
      </c>
      <c r="Q18" s="30">
        <f>E18-'Vuosi 202X-1'!E18</f>
        <v>-100</v>
      </c>
      <c r="R18" s="14">
        <f t="shared" si="4"/>
        <v>-2.8571428571428571E-2</v>
      </c>
      <c r="S18" s="13">
        <f>I18-'Vuosi 202X-1'!I18</f>
        <v>-0.49165120593692047</v>
      </c>
      <c r="T18" s="29">
        <f t="shared" si="5"/>
        <v>-0.15451895043731786</v>
      </c>
      <c r="U18" s="33">
        <f>N18-'Vuosi 202X-1'!N18</f>
        <v>1</v>
      </c>
      <c r="V18" s="101">
        <f t="shared" si="6"/>
        <v>8.8495575221238937E-3</v>
      </c>
      <c r="W18" s="21">
        <f>O18-'Vuosi 202X-1'!O18</f>
        <v>-11.558441558441558</v>
      </c>
      <c r="X18" s="32">
        <f t="shared" si="7"/>
        <v>-0.11251580278128949</v>
      </c>
    </row>
    <row r="19" spans="2:24" ht="15.75" thickBot="1" x14ac:dyDescent="0.3">
      <c r="B19" s="59" t="s">
        <v>11</v>
      </c>
      <c r="C19" s="67">
        <v>550</v>
      </c>
      <c r="D19" s="68">
        <v>900</v>
      </c>
      <c r="E19" s="72">
        <v>4000</v>
      </c>
      <c r="F19" s="53">
        <v>400</v>
      </c>
      <c r="G19" s="54">
        <v>310</v>
      </c>
      <c r="H19" s="55">
        <f t="shared" si="2"/>
        <v>7.2727272727272725</v>
      </c>
      <c r="I19" s="73">
        <f t="shared" si="0"/>
        <v>4.4444444444444446</v>
      </c>
      <c r="J19" s="62">
        <v>40</v>
      </c>
      <c r="K19" s="76">
        <v>44</v>
      </c>
      <c r="L19" s="88">
        <v>58</v>
      </c>
      <c r="M19" s="25">
        <v>36</v>
      </c>
      <c r="N19" s="25">
        <f t="shared" si="3"/>
        <v>94</v>
      </c>
      <c r="O19" s="56">
        <f t="shared" si="1"/>
        <v>104.44444444444444</v>
      </c>
      <c r="Q19" s="93">
        <f>E19-'Vuosi 202X-1'!E19</f>
        <v>700</v>
      </c>
      <c r="R19" s="94">
        <f t="shared" si="4"/>
        <v>0.17499999999999999</v>
      </c>
      <c r="S19" s="95">
        <f>I19-'Vuosi 202X-1'!I19</f>
        <v>0.56209150326797408</v>
      </c>
      <c r="T19" s="96">
        <f t="shared" si="5"/>
        <v>0.12647058823529417</v>
      </c>
      <c r="U19" s="97">
        <f>N19-'Vuosi 202X-1'!N19</f>
        <v>-1</v>
      </c>
      <c r="V19" s="98">
        <f t="shared" si="6"/>
        <v>-1.0638297872340425E-2</v>
      </c>
      <c r="W19" s="99">
        <f>O19-'Vuosi 202X-1'!O19</f>
        <v>-7.3202614379084991</v>
      </c>
      <c r="X19" s="100">
        <f t="shared" si="7"/>
        <v>-7.0087609511889887E-2</v>
      </c>
    </row>
    <row r="20" spans="2:24" ht="15.75" thickBot="1" x14ac:dyDescent="0.3">
      <c r="B20" s="40" t="s">
        <v>12</v>
      </c>
      <c r="C20" s="79">
        <f>SUM(C8:C19)</f>
        <v>6550</v>
      </c>
      <c r="D20" s="79">
        <f>SUM(D8:D19)</f>
        <v>11550</v>
      </c>
      <c r="E20" s="80">
        <f>SUM(E8:E19)</f>
        <v>49200</v>
      </c>
      <c r="F20" s="12">
        <f>SUM(F8:F19)</f>
        <v>4180</v>
      </c>
      <c r="G20" s="12">
        <f t="shared" ref="G20" si="8">SUM(G8:G19)</f>
        <v>3570</v>
      </c>
      <c r="H20" s="81">
        <f>AVERAGE(H8:H19)</f>
        <v>8.3145578592947018</v>
      </c>
      <c r="I20" s="82">
        <f t="shared" si="0"/>
        <v>4.2597402597402594</v>
      </c>
      <c r="J20" s="83">
        <f t="shared" ref="J20:K20" si="9">SUM(J8:J19)</f>
        <v>309</v>
      </c>
      <c r="K20" s="86">
        <f t="shared" si="9"/>
        <v>334</v>
      </c>
      <c r="L20" s="89">
        <f t="shared" ref="L20:N20" si="10">SUM(L8:L19)</f>
        <v>819</v>
      </c>
      <c r="M20" s="90">
        <f t="shared" si="10"/>
        <v>440</v>
      </c>
      <c r="N20" s="91">
        <f t="shared" si="10"/>
        <v>1259</v>
      </c>
      <c r="O20" s="85">
        <f>((L20+M20)/D20)*1000</f>
        <v>109.00432900432901</v>
      </c>
      <c r="Q20" s="104" t="s">
        <v>43</v>
      </c>
      <c r="R20" s="105"/>
      <c r="S20" s="105"/>
      <c r="T20" s="106"/>
      <c r="U20" s="105"/>
      <c r="V20" s="105"/>
      <c r="W20" s="105"/>
      <c r="X20" s="107"/>
    </row>
    <row r="21" spans="2:24" ht="15.75" thickBot="1" x14ac:dyDescent="0.3">
      <c r="B21" s="137" t="s">
        <v>35</v>
      </c>
      <c r="C21" s="138"/>
      <c r="D21" s="42">
        <v>7500</v>
      </c>
      <c r="E21" s="37">
        <f>E20/1000</f>
        <v>49.2</v>
      </c>
      <c r="F21" s="139">
        <f>F20+G20</f>
        <v>7750</v>
      </c>
      <c r="G21" s="140"/>
      <c r="H21" s="39"/>
      <c r="J21" s="84" t="s">
        <v>21</v>
      </c>
      <c r="K21" s="87" t="s">
        <v>21</v>
      </c>
      <c r="L21" s="143" t="s">
        <v>40</v>
      </c>
      <c r="M21" s="144"/>
      <c r="N21" s="145"/>
      <c r="Q21" s="108" t="s">
        <v>42</v>
      </c>
      <c r="R21" s="109"/>
      <c r="S21" s="109"/>
      <c r="T21" s="109"/>
      <c r="U21" s="109"/>
      <c r="V21" s="109"/>
      <c r="W21" s="109"/>
      <c r="X21" s="110"/>
    </row>
    <row r="22" spans="2:24" ht="15.75" thickBot="1" x14ac:dyDescent="0.3">
      <c r="B22" s="43"/>
      <c r="C22" s="44" t="s">
        <v>15</v>
      </c>
      <c r="D22" s="45">
        <f>D20/D21</f>
        <v>1.54</v>
      </c>
      <c r="E22" s="38" t="s">
        <v>21</v>
      </c>
      <c r="F22" s="141"/>
      <c r="G22" s="142"/>
      <c r="H22" s="5"/>
      <c r="K22" s="4"/>
      <c r="L22" s="8"/>
      <c r="M22" s="5"/>
      <c r="N22" s="5"/>
    </row>
    <row r="23" spans="2:24" ht="15.75" thickBot="1" x14ac:dyDescent="0.3">
      <c r="B23" s="146" t="s">
        <v>16</v>
      </c>
      <c r="C23" s="147"/>
      <c r="D23" s="46">
        <f>C20/D25</f>
        <v>0.71780821917808224</v>
      </c>
      <c r="E23" s="4"/>
      <c r="F23" s="4"/>
      <c r="G23" s="5"/>
      <c r="H23" s="5"/>
      <c r="I23" s="23"/>
      <c r="K23" s="4"/>
      <c r="L23" s="18"/>
      <c r="M23" s="19"/>
      <c r="N23" s="19"/>
      <c r="O23" s="17"/>
    </row>
    <row r="24" spans="2:24" x14ac:dyDescent="0.25">
      <c r="I24" s="2"/>
    </row>
    <row r="25" spans="2:24" x14ac:dyDescent="0.25">
      <c r="C25" s="11" t="s">
        <v>17</v>
      </c>
      <c r="D25" s="7">
        <f>365*25</f>
        <v>9125</v>
      </c>
    </row>
    <row r="29" spans="2:24" x14ac:dyDescent="0.25">
      <c r="L29" s="20"/>
      <c r="M29" s="6"/>
      <c r="N29" s="6"/>
    </row>
  </sheetData>
  <mergeCells count="9">
    <mergeCell ref="Q6:X6"/>
    <mergeCell ref="F21:G22"/>
    <mergeCell ref="B21:C21"/>
    <mergeCell ref="B23:C23"/>
    <mergeCell ref="L21:N21"/>
    <mergeCell ref="C6:D6"/>
    <mergeCell ref="L6:O6"/>
    <mergeCell ref="E6:I6"/>
    <mergeCell ref="J6:K6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752871-ce6a-448c-b0e0-7d1216b2df7c">
      <Terms xmlns="http://schemas.microsoft.com/office/infopath/2007/PartnerControls"/>
    </lcf76f155ced4ddcb4097134ff3c332f>
    <TaxCatchAll xmlns="f214e362-6cff-4ce4-b40c-481a9fc092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1E24D47354944AAE8FFA21A3758C7" ma:contentTypeVersion="13" ma:contentTypeDescription="Create a new document." ma:contentTypeScope="" ma:versionID="81f93012cd2176a252c6cddd964399b3">
  <xsd:schema xmlns:xsd="http://www.w3.org/2001/XMLSchema" xmlns:xs="http://www.w3.org/2001/XMLSchema" xmlns:p="http://schemas.microsoft.com/office/2006/metadata/properties" xmlns:ns2="0e752871-ce6a-448c-b0e0-7d1216b2df7c" xmlns:ns3="f214e362-6cff-4ce4-b40c-481a9fc0928b" targetNamespace="http://schemas.microsoft.com/office/2006/metadata/properties" ma:root="true" ma:fieldsID="0857a2048860a38eb173320859303296" ns2:_="" ns3:_="">
    <xsd:import namespace="0e752871-ce6a-448c-b0e0-7d1216b2df7c"/>
    <xsd:import namespace="f214e362-6cff-4ce4-b40c-481a9fc09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2871-ce6a-448c-b0e0-7d1216b2d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0b0feaa-b305-4bdb-9b9d-325686b77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4e362-6cff-4ce4-b40c-481a9fc092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4317b5-2d87-497d-a05f-89e78ff3bef6}" ma:internalName="TaxCatchAll" ma:showField="CatchAllData" ma:web="f214e362-6cff-4ce4-b40c-481a9fc09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EEFF9E-9801-4ACA-8619-E89F012F3214}">
  <ds:schemaRefs>
    <ds:schemaRef ds:uri="http://schemas.microsoft.com/office/2006/metadata/properties"/>
    <ds:schemaRef ds:uri="http://schemas.microsoft.com/office/infopath/2007/PartnerControls"/>
    <ds:schemaRef ds:uri="2acb3608-9ed5-4180-b1c2-76dd3673f915"/>
    <ds:schemaRef ds:uri="09cacc5b-e32c-4809-90c6-79ad9fe597a5"/>
    <ds:schemaRef ds:uri="0e752871-ce6a-448c-b0e0-7d1216b2df7c"/>
    <ds:schemaRef ds:uri="f214e362-6cff-4ce4-b40c-481a9fc0928b"/>
  </ds:schemaRefs>
</ds:datastoreItem>
</file>

<file path=customXml/itemProps2.xml><?xml version="1.0" encoding="utf-8"?>
<ds:datastoreItem xmlns:ds="http://schemas.openxmlformats.org/officeDocument/2006/customXml" ds:itemID="{5E5E803B-1EC5-4174-B6A7-1007C3C58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752871-ce6a-448c-b0e0-7d1216b2df7c"/>
    <ds:schemaRef ds:uri="f214e362-6cff-4ce4-b40c-481a9fc092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6F4B19-2580-4D0C-B2E5-A13C65E4DE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Vuosi 202X-1</vt:lpstr>
      <vt:lpstr>Vuosi 202X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Puhakka-Tarvainen</dc:creator>
  <cp:lastModifiedBy>Helena Puhakka-Tarvainen</cp:lastModifiedBy>
  <dcterms:created xsi:type="dcterms:W3CDTF">2015-06-05T18:19:34Z</dcterms:created>
  <dcterms:modified xsi:type="dcterms:W3CDTF">2024-10-29T11:03:39Z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0x010100C8E1E24D47354944AAE8FFA21A3758C7</vt:lpwstr>
  </property>
  <property fmtid="{D5CDD505-2E9C-101B-9397-08002B2CF9AE}" pid="3" name="MediaServiceImageTags">
    <vt:lpwstr/>
  </property>
</Properties>
</file>